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!Web Work\crops\economics\budgets\"/>
    </mc:Choice>
  </mc:AlternateContent>
  <bookViews>
    <workbookView xWindow="0" yWindow="0" windowWidth="20490" windowHeight="7620"/>
  </bookViews>
  <sheets>
    <sheet name="It's All in this Worksheet" sheetId="1" r:id="rId1"/>
  </sheets>
  <definedNames>
    <definedName name="_xlnm.Print_Area" localSheetId="0">'It''s All in this Worksheet'!$A$1:$R$48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8" i="1" l="1"/>
  <c r="P7" i="1"/>
  <c r="P29" i="1" l="1"/>
  <c r="P30" i="1"/>
  <c r="P31" i="1"/>
  <c r="P32" i="1"/>
  <c r="P28" i="1"/>
  <c r="P13" i="1"/>
  <c r="P14" i="1"/>
  <c r="P15" i="1"/>
  <c r="P16" i="1"/>
  <c r="P17" i="1"/>
  <c r="P18" i="1"/>
  <c r="P19" i="1"/>
  <c r="P20" i="1"/>
  <c r="P21" i="1"/>
  <c r="P22" i="1"/>
  <c r="P23" i="1"/>
  <c r="P24" i="1"/>
  <c r="P12" i="1"/>
  <c r="P33" i="1" l="1"/>
  <c r="I33" i="1"/>
  <c r="I39" i="1" s="1"/>
  <c r="B33" i="1"/>
  <c r="B39" i="1" s="1"/>
  <c r="I25" i="1"/>
  <c r="N8" i="1"/>
  <c r="M8" i="1"/>
  <c r="M7" i="1"/>
  <c r="N7" i="1" s="1"/>
  <c r="G8" i="1"/>
  <c r="F8" i="1"/>
  <c r="F7" i="1"/>
  <c r="G7" i="1" s="1"/>
  <c r="B9" i="1"/>
  <c r="M32" i="1"/>
  <c r="F32" i="1"/>
  <c r="Q32" i="1" l="1"/>
  <c r="G32" i="1"/>
  <c r="F9" i="1"/>
  <c r="I26" i="1"/>
  <c r="N32" i="1"/>
  <c r="M31" i="1"/>
  <c r="N31" i="1" s="1"/>
  <c r="F31" i="1"/>
  <c r="Q31" i="1" s="1"/>
  <c r="M30" i="1"/>
  <c r="N30" i="1" s="1"/>
  <c r="F30" i="1"/>
  <c r="M29" i="1"/>
  <c r="N29" i="1" s="1"/>
  <c r="F29" i="1"/>
  <c r="M28" i="1"/>
  <c r="M24" i="1"/>
  <c r="N24" i="1" s="1"/>
  <c r="F24" i="1"/>
  <c r="M23" i="1"/>
  <c r="N23" i="1" s="1"/>
  <c r="M22" i="1"/>
  <c r="N22" i="1" s="1"/>
  <c r="F22" i="1"/>
  <c r="M21" i="1"/>
  <c r="N21" i="1" s="1"/>
  <c r="F21" i="1"/>
  <c r="M20" i="1"/>
  <c r="N20" i="1" s="1"/>
  <c r="M19" i="1"/>
  <c r="N19" i="1" s="1"/>
  <c r="F19" i="1"/>
  <c r="Q19" i="1" s="1"/>
  <c r="M18" i="1"/>
  <c r="N18" i="1" s="1"/>
  <c r="M17" i="1"/>
  <c r="N17" i="1" s="1"/>
  <c r="F17" i="1"/>
  <c r="M16" i="1"/>
  <c r="F16" i="1"/>
  <c r="M15" i="1"/>
  <c r="N15" i="1" s="1"/>
  <c r="M14" i="1"/>
  <c r="N14" i="1" s="1"/>
  <c r="F14" i="1"/>
  <c r="Q14" i="1" s="1"/>
  <c r="F13" i="1"/>
  <c r="M12" i="1"/>
  <c r="F12" i="1"/>
  <c r="Q16" i="1" l="1"/>
  <c r="Q21" i="1"/>
  <c r="Q24" i="1"/>
  <c r="Q29" i="1"/>
  <c r="Q12" i="1"/>
  <c r="Q17" i="1"/>
  <c r="Q22" i="1"/>
  <c r="Q30" i="1"/>
  <c r="G9" i="1"/>
  <c r="R32" i="1"/>
  <c r="G22" i="1"/>
  <c r="R22" i="1" s="1"/>
  <c r="G14" i="1"/>
  <c r="R14" i="1" s="1"/>
  <c r="G30" i="1"/>
  <c r="R30" i="1" s="1"/>
  <c r="M33" i="1"/>
  <c r="I34" i="1"/>
  <c r="I38" i="1"/>
  <c r="N16" i="1"/>
  <c r="I9" i="1"/>
  <c r="N12" i="1"/>
  <c r="F18" i="1"/>
  <c r="Q18" i="1" s="1"/>
  <c r="B25" i="1"/>
  <c r="P25" i="1" s="1"/>
  <c r="P26" i="1" s="1"/>
  <c r="P34" i="1" s="1"/>
  <c r="G19" i="1"/>
  <c r="R19" i="1" s="1"/>
  <c r="G29" i="1"/>
  <c r="R29" i="1" s="1"/>
  <c r="F23" i="1"/>
  <c r="Q23" i="1" s="1"/>
  <c r="F15" i="1"/>
  <c r="Q15" i="1" s="1"/>
  <c r="G16" i="1"/>
  <c r="G24" i="1"/>
  <c r="R24" i="1" s="1"/>
  <c r="F20" i="1"/>
  <c r="Q20" i="1" s="1"/>
  <c r="F28" i="1"/>
  <c r="Q28" i="1" s="1"/>
  <c r="G31" i="1"/>
  <c r="R31" i="1" s="1"/>
  <c r="G21" i="1"/>
  <c r="R21" i="1" s="1"/>
  <c r="G17" i="1"/>
  <c r="R17" i="1" s="1"/>
  <c r="G13" i="1"/>
  <c r="G12" i="1"/>
  <c r="M13" i="1"/>
  <c r="N13" i="1" s="1"/>
  <c r="N28" i="1"/>
  <c r="N33" i="1" s="1"/>
  <c r="R16" i="1" l="1"/>
  <c r="Q33" i="1"/>
  <c r="I36" i="1"/>
  <c r="P9" i="1"/>
  <c r="Q13" i="1"/>
  <c r="R12" i="1"/>
  <c r="R13" i="1"/>
  <c r="G18" i="1"/>
  <c r="R18" i="1" s="1"/>
  <c r="G20" i="1"/>
  <c r="R20" i="1" s="1"/>
  <c r="G23" i="1"/>
  <c r="R23" i="1" s="1"/>
  <c r="F33" i="1"/>
  <c r="B26" i="1"/>
  <c r="F25" i="1"/>
  <c r="M9" i="1"/>
  <c r="I37" i="1"/>
  <c r="I40" i="1"/>
  <c r="M25" i="1"/>
  <c r="G15" i="1"/>
  <c r="R15" i="1" s="1"/>
  <c r="G28" i="1"/>
  <c r="R28" i="1" s="1"/>
  <c r="R33" i="1" s="1"/>
  <c r="P36" i="1" l="1"/>
  <c r="P37" i="1"/>
  <c r="N9" i="1"/>
  <c r="R9" i="1" s="1"/>
  <c r="Q9" i="1"/>
  <c r="Q25" i="1"/>
  <c r="Q26" i="1" s="1"/>
  <c r="Q34" i="1" s="1"/>
  <c r="G33" i="1"/>
  <c r="D25" i="1"/>
  <c r="G25" i="1"/>
  <c r="R25" i="1" s="1"/>
  <c r="R26" i="1" s="1"/>
  <c r="R34" i="1" s="1"/>
  <c r="F26" i="1"/>
  <c r="B34" i="1"/>
  <c r="B38" i="1"/>
  <c r="B36" i="1"/>
  <c r="K25" i="1"/>
  <c r="N25" i="1"/>
  <c r="N26" i="1" s="1"/>
  <c r="M26" i="1"/>
  <c r="Q37" i="1" l="1"/>
  <c r="Q36" i="1"/>
  <c r="R37" i="1"/>
  <c r="R36" i="1"/>
  <c r="R43" i="1"/>
  <c r="Q43" i="1"/>
  <c r="G26" i="1"/>
  <c r="G36" i="1" s="1"/>
  <c r="F34" i="1"/>
  <c r="F36" i="1"/>
  <c r="B40" i="1"/>
  <c r="B37" i="1"/>
  <c r="M34" i="1"/>
  <c r="M36" i="1"/>
  <c r="N34" i="1"/>
  <c r="N36" i="1"/>
  <c r="F42" i="1" l="1"/>
  <c r="G34" i="1"/>
  <c r="G42" i="1" s="1"/>
  <c r="F37" i="1"/>
  <c r="M37" i="1"/>
  <c r="M42" i="1"/>
  <c r="N37" i="1"/>
  <c r="N42" i="1"/>
  <c r="G37" i="1" l="1"/>
</calcChain>
</file>

<file path=xl/sharedStrings.xml><?xml version="1.0" encoding="utf-8"?>
<sst xmlns="http://schemas.openxmlformats.org/spreadsheetml/2006/main" count="69" uniqueCount="52">
  <si>
    <t>Total income per acre</t>
  </si>
  <si>
    <t>Operating costs per acre</t>
  </si>
  <si>
    <t>Seed</t>
  </si>
  <si>
    <t>Nitrogen</t>
  </si>
  <si>
    <t>Other soil amendments</t>
  </si>
  <si>
    <t>Crop protection</t>
  </si>
  <si>
    <t>Crop supplies, storage, and marketing</t>
  </si>
  <si>
    <t>Crop consulting and insurance</t>
  </si>
  <si>
    <t>Custom hire and rental</t>
  </si>
  <si>
    <t>Machinery fuel, drying, and irrigation energy</t>
  </si>
  <si>
    <t>Machinery repairs and maintenance</t>
  </si>
  <si>
    <t>Operator and hired labor</t>
  </si>
  <si>
    <t>Ownership costs per acre</t>
  </si>
  <si>
    <t>Farm business overhead</t>
  </si>
  <si>
    <t>Machinery overhead</t>
  </si>
  <si>
    <t>Machinery depreciation</t>
  </si>
  <si>
    <r>
      <t>Real estate charge</t>
    </r>
    <r>
      <rPr>
        <sz val="8"/>
        <rFont val="Verdana"/>
        <family val="2"/>
      </rPr>
      <t/>
    </r>
  </si>
  <si>
    <t>Total costs per acre</t>
  </si>
  <si>
    <t>Income over operating costs per acre</t>
  </si>
  <si>
    <t>Income over total costs per acre</t>
  </si>
  <si>
    <t>Corn</t>
  </si>
  <si>
    <t>Soybean</t>
  </si>
  <si>
    <t>Business</t>
  </si>
  <si>
    <t>Price per bushel</t>
  </si>
  <si>
    <t>Landlord</t>
  </si>
  <si>
    <t>Share</t>
  </si>
  <si>
    <t>$</t>
  </si>
  <si>
    <t>Tenant</t>
  </si>
  <si>
    <r>
      <t>Phosphorus, P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0</t>
    </r>
    <r>
      <rPr>
        <vertAlign val="subscript"/>
        <sz val="11"/>
        <rFont val="Calibri"/>
        <family val="2"/>
        <scheme val="minor"/>
      </rPr>
      <t>5</t>
    </r>
  </si>
  <si>
    <r>
      <t>Potassium, K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0</t>
    </r>
  </si>
  <si>
    <t>Llrd</t>
  </si>
  <si>
    <t>Other fixed expense</t>
  </si>
  <si>
    <t>Other variable expense</t>
  </si>
  <si>
    <t>Operating interest, 6%</t>
  </si>
  <si>
    <t>Crop yield, bushels per acre</t>
  </si>
  <si>
    <t>Total $</t>
  </si>
  <si>
    <t>Crop-Share Contribution to Cost Calculator</t>
  </si>
  <si>
    <r>
      <t xml:space="preserve">Contact: Brent Carpenter, </t>
    </r>
    <r>
      <rPr>
        <u/>
        <sz val="10"/>
        <color theme="1"/>
        <rFont val="Calibri"/>
        <family val="2"/>
        <scheme val="minor"/>
      </rPr>
      <t>carpenterb@missouri.edu</t>
    </r>
  </si>
  <si>
    <r>
      <t xml:space="preserve">Spreadsheet (MS Excel 2016) is available at </t>
    </r>
    <r>
      <rPr>
        <u/>
        <sz val="10"/>
        <color theme="1"/>
        <rFont val="Calibri"/>
        <family val="2"/>
        <scheme val="minor"/>
      </rPr>
      <t>http://crops.missouri.edu/economics/budgets/</t>
    </r>
  </si>
  <si>
    <t xml:space="preserve">For weighted average of a rotation, one or more years, </t>
  </si>
  <si>
    <t>specify share of total CORN acres (as a decimal):</t>
  </si>
  <si>
    <t>CONTRIBUTION TO TOTAL ECONOMIC COSTS (RISK) BY EACH PARTY:</t>
  </si>
  <si>
    <t>Operating costs per bushel</t>
  </si>
  <si>
    <t>Ownership costs per bushel</t>
  </si>
  <si>
    <t>Total costs per bushel</t>
  </si>
  <si>
    <t>Weighted average across both crops:</t>
  </si>
  <si>
    <t>The value of all labor is esimated, but no charge for management is specified.</t>
  </si>
  <si>
    <t>Template is based on MU Extension budgets for 2019</t>
  </si>
  <si>
    <t>Corn-Bean Weighted Average</t>
  </si>
  <si>
    <t>percent corn acres</t>
  </si>
  <si>
    <t>percent bean acres</t>
  </si>
  <si>
    <t>NOTE: MU crop budgets account for production and hauling costs to a nearby bin. No storage or marketing costs included.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</si>
</sst>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%"/>
    <numFmt numFmtId="165" formatCode="0.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Verdana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vertAlign val="subscript"/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Font="1"/>
    <xf numFmtId="0" fontId="0" fillId="0" borderId="0" xfId="0" applyFont="1" applyBorder="1"/>
    <xf numFmtId="44" fontId="0" fillId="0" borderId="0" xfId="0" applyNumberFormat="1" applyFont="1"/>
    <xf numFmtId="44" fontId="1" fillId="0" borderId="0" xfId="0" applyNumberFormat="1" applyFont="1"/>
    <xf numFmtId="2" fontId="3" fillId="0" borderId="0" xfId="0" applyNumberFormat="1" applyFont="1" applyFill="1" applyBorder="1" applyAlignment="1">
      <alignment horizontal="left"/>
    </xf>
    <xf numFmtId="2" fontId="3" fillId="0" borderId="0" xfId="0" applyNumberFormat="1" applyFont="1" applyFill="1" applyBorder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2" fontId="4" fillId="0" borderId="0" xfId="0" applyNumberFormat="1" applyFont="1" applyFill="1" applyBorder="1" applyAlignment="1">
      <alignment horizontal="right"/>
    </xf>
    <xf numFmtId="0" fontId="3" fillId="0" borderId="0" xfId="0" applyNumberFormat="1" applyFont="1" applyFill="1" applyBorder="1" applyAlignment="1">
      <alignment horizontal="left"/>
    </xf>
    <xf numFmtId="2" fontId="5" fillId="0" borderId="0" xfId="0" applyNumberFormat="1" applyFont="1" applyFill="1" applyBorder="1" applyAlignment="1">
      <alignment horizontal="left" indent="2"/>
    </xf>
    <xf numFmtId="44" fontId="5" fillId="0" borderId="0" xfId="0" applyNumberFormat="1" applyFont="1" applyFill="1" applyBorder="1" applyAlignment="1">
      <alignment horizontal="right"/>
    </xf>
    <xf numFmtId="2" fontId="3" fillId="0" borderId="0" xfId="0" applyNumberFormat="1" applyFont="1" applyFill="1" applyBorder="1" applyAlignment="1">
      <alignment horizontal="left" indent="1"/>
    </xf>
    <xf numFmtId="0" fontId="1" fillId="0" borderId="0" xfId="0" applyFont="1" applyBorder="1"/>
    <xf numFmtId="0" fontId="3" fillId="0" borderId="0" xfId="0" applyNumberFormat="1" applyFont="1" applyFill="1" applyBorder="1" applyAlignment="1">
      <alignment horizontal="right"/>
    </xf>
    <xf numFmtId="2" fontId="0" fillId="0" borderId="0" xfId="0" applyNumberFormat="1" applyFont="1"/>
    <xf numFmtId="1" fontId="0" fillId="0" borderId="0" xfId="0" applyNumberFormat="1" applyFont="1"/>
    <xf numFmtId="165" fontId="0" fillId="0" borderId="0" xfId="0" applyNumberFormat="1" applyFont="1"/>
    <xf numFmtId="8" fontId="3" fillId="0" borderId="0" xfId="0" applyNumberFormat="1" applyFont="1" applyFill="1" applyBorder="1" applyAlignment="1">
      <alignment horizontal="right"/>
    </xf>
    <xf numFmtId="8" fontId="3" fillId="0" borderId="8" xfId="0" applyNumberFormat="1" applyFont="1" applyFill="1" applyBorder="1" applyAlignment="1">
      <alignment horizontal="right"/>
    </xf>
    <xf numFmtId="8" fontId="0" fillId="0" borderId="8" xfId="0" applyNumberFormat="1" applyFont="1" applyBorder="1"/>
    <xf numFmtId="1" fontId="3" fillId="5" borderId="2" xfId="0" applyNumberFormat="1" applyFont="1" applyFill="1" applyBorder="1" applyAlignment="1" applyProtection="1">
      <alignment horizontal="right"/>
      <protection locked="0"/>
    </xf>
    <xf numFmtId="2" fontId="3" fillId="5" borderId="2" xfId="0" applyNumberFormat="1" applyFont="1" applyFill="1" applyBorder="1" applyAlignment="1" applyProtection="1">
      <alignment horizontal="right"/>
      <protection locked="0"/>
    </xf>
    <xf numFmtId="0" fontId="3" fillId="5" borderId="2" xfId="0" applyNumberFormat="1" applyFont="1" applyFill="1" applyBorder="1" applyAlignment="1" applyProtection="1">
      <alignment horizontal="right"/>
      <protection locked="0"/>
    </xf>
    <xf numFmtId="0" fontId="9" fillId="0" borderId="0" xfId="0" applyFont="1" applyAlignment="1">
      <alignment horizontal="left" indent="1"/>
    </xf>
    <xf numFmtId="44" fontId="3" fillId="0" borderId="0" xfId="0" applyNumberFormat="1" applyFont="1" applyFill="1" applyBorder="1" applyAlignment="1">
      <alignment horizontal="right"/>
    </xf>
    <xf numFmtId="2" fontId="7" fillId="4" borderId="6" xfId="0" applyNumberFormat="1" applyFont="1" applyFill="1" applyBorder="1" applyAlignment="1">
      <alignment horizontal="right"/>
    </xf>
    <xf numFmtId="2" fontId="10" fillId="5" borderId="2" xfId="0" applyNumberFormat="1" applyFont="1" applyFill="1" applyBorder="1" applyAlignment="1" applyProtection="1">
      <alignment horizontal="right"/>
      <protection locked="0"/>
    </xf>
    <xf numFmtId="44" fontId="11" fillId="0" borderId="0" xfId="0" applyNumberFormat="1" applyFont="1" applyFill="1" applyBorder="1" applyAlignment="1">
      <alignment horizontal="right"/>
    </xf>
    <xf numFmtId="44" fontId="3" fillId="0" borderId="9" xfId="0" applyNumberFormat="1" applyFont="1" applyFill="1" applyBorder="1" applyAlignment="1">
      <alignment horizontal="right"/>
    </xf>
    <xf numFmtId="8" fontId="3" fillId="0" borderId="9" xfId="0" applyNumberFormat="1" applyFont="1" applyFill="1" applyBorder="1" applyAlignment="1">
      <alignment horizontal="right"/>
    </xf>
    <xf numFmtId="8" fontId="0" fillId="0" borderId="9" xfId="0" applyNumberFormat="1" applyFont="1" applyBorder="1"/>
    <xf numFmtId="8" fontId="0" fillId="0" borderId="0" xfId="0" applyNumberFormat="1" applyFont="1" applyBorder="1"/>
    <xf numFmtId="2" fontId="3" fillId="0" borderId="9" xfId="0" applyNumberFormat="1" applyFont="1" applyFill="1" applyBorder="1" applyAlignment="1">
      <alignment horizontal="left" indent="2"/>
    </xf>
    <xf numFmtId="2" fontId="3" fillId="0" borderId="0" xfId="0" applyNumberFormat="1" applyFont="1" applyFill="1" applyBorder="1" applyAlignment="1">
      <alignment horizontal="left" indent="2"/>
    </xf>
    <xf numFmtId="2" fontId="3" fillId="0" borderId="8" xfId="0" applyNumberFormat="1" applyFont="1" applyFill="1" applyBorder="1" applyAlignment="1">
      <alignment horizontal="left" indent="2"/>
    </xf>
    <xf numFmtId="0" fontId="8" fillId="0" borderId="0" xfId="0" applyFont="1"/>
    <xf numFmtId="2" fontId="7" fillId="4" borderId="6" xfId="0" applyNumberFormat="1" applyFont="1" applyFill="1" applyBorder="1" applyAlignment="1">
      <alignment horizontal="left" indent="1"/>
    </xf>
    <xf numFmtId="0" fontId="8" fillId="0" borderId="0" xfId="0" applyFont="1" applyBorder="1"/>
    <xf numFmtId="2" fontId="13" fillId="0" borderId="0" xfId="0" applyNumberFormat="1" applyFont="1" applyFill="1" applyBorder="1" applyAlignment="1">
      <alignment horizontal="left" indent="3"/>
    </xf>
    <xf numFmtId="0" fontId="0" fillId="0" borderId="9" xfId="0" applyFont="1" applyBorder="1"/>
    <xf numFmtId="0" fontId="0" fillId="0" borderId="8" xfId="0" applyFont="1" applyBorder="1"/>
    <xf numFmtId="2" fontId="7" fillId="4" borderId="7" xfId="0" applyNumberFormat="1" applyFont="1" applyFill="1" applyBorder="1" applyAlignment="1">
      <alignment horizontal="left" indent="1"/>
    </xf>
    <xf numFmtId="2" fontId="18" fillId="4" borderId="7" xfId="0" applyNumberFormat="1" applyFont="1" applyFill="1" applyBorder="1" applyAlignment="1">
      <alignment horizontal="left" indent="1"/>
    </xf>
    <xf numFmtId="2" fontId="18" fillId="4" borderId="7" xfId="0" applyNumberFormat="1" applyFont="1" applyFill="1" applyBorder="1" applyAlignment="1">
      <alignment horizontal="right"/>
    </xf>
    <xf numFmtId="164" fontId="18" fillId="4" borderId="7" xfId="0" applyNumberFormat="1" applyFont="1" applyFill="1" applyBorder="1" applyAlignment="1">
      <alignment horizontal="right"/>
    </xf>
    <xf numFmtId="0" fontId="0" fillId="7" borderId="10" xfId="0" applyFont="1" applyFill="1" applyBorder="1"/>
    <xf numFmtId="0" fontId="0" fillId="7" borderId="12" xfId="0" applyFont="1" applyFill="1" applyBorder="1"/>
    <xf numFmtId="0" fontId="0" fillId="7" borderId="1" xfId="0" applyFont="1" applyFill="1" applyBorder="1"/>
    <xf numFmtId="0" fontId="0" fillId="7" borderId="14" xfId="0" applyFont="1" applyFill="1" applyBorder="1"/>
    <xf numFmtId="0" fontId="0" fillId="0" borderId="0" xfId="0" applyFont="1" applyAlignment="1">
      <alignment horizontal="left" indent="1"/>
    </xf>
    <xf numFmtId="0" fontId="8" fillId="0" borderId="0" xfId="0" applyFont="1" applyAlignment="1">
      <alignment horizontal="left" indent="1"/>
    </xf>
    <xf numFmtId="9" fontId="15" fillId="4" borderId="6" xfId="0" applyNumberFormat="1" applyFont="1" applyFill="1" applyBorder="1"/>
    <xf numFmtId="9" fontId="14" fillId="4" borderId="6" xfId="0" applyNumberFormat="1" applyFont="1" applyFill="1" applyBorder="1" applyAlignment="1">
      <alignment horizontal="right"/>
    </xf>
    <xf numFmtId="9" fontId="17" fillId="4" borderId="7" xfId="0" applyNumberFormat="1" applyFont="1" applyFill="1" applyBorder="1"/>
    <xf numFmtId="9" fontId="16" fillId="4" borderId="7" xfId="0" applyNumberFormat="1" applyFont="1" applyFill="1" applyBorder="1" applyAlignment="1">
      <alignment horizontal="left" indent="1"/>
    </xf>
    <xf numFmtId="9" fontId="16" fillId="4" borderId="7" xfId="0" applyNumberFormat="1" applyFont="1" applyFill="1" applyBorder="1" applyAlignment="1">
      <alignment horizontal="right"/>
    </xf>
    <xf numFmtId="9" fontId="15" fillId="4" borderId="7" xfId="0" applyNumberFormat="1" applyFont="1" applyFill="1" applyBorder="1"/>
    <xf numFmtId="1" fontId="1" fillId="7" borderId="13" xfId="0" applyNumberFormat="1" applyFont="1" applyFill="1" applyBorder="1" applyAlignment="1">
      <alignment horizontal="center"/>
    </xf>
    <xf numFmtId="1" fontId="1" fillId="7" borderId="11" xfId="0" applyNumberFormat="1" applyFont="1" applyFill="1" applyBorder="1" applyAlignment="1">
      <alignment horizontal="center"/>
    </xf>
    <xf numFmtId="2" fontId="5" fillId="0" borderId="0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2" fontId="5" fillId="0" borderId="1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2" fontId="19" fillId="5" borderId="2" xfId="0" applyNumberFormat="1" applyFont="1" applyFill="1" applyBorder="1" applyAlignment="1" applyProtection="1">
      <alignment horizontal="right"/>
      <protection locked="0"/>
    </xf>
    <xf numFmtId="2" fontId="19" fillId="0" borderId="0" xfId="0" applyNumberFormat="1" applyFont="1" applyFill="1" applyBorder="1" applyAlignment="1">
      <alignment horizontal="right"/>
    </xf>
    <xf numFmtId="2" fontId="5" fillId="2" borderId="3" xfId="0" applyNumberFormat="1" applyFont="1" applyFill="1" applyBorder="1" applyAlignment="1">
      <alignment horizontal="center"/>
    </xf>
    <xf numFmtId="2" fontId="5" fillId="2" borderId="4" xfId="0" applyNumberFormat="1" applyFont="1" applyFill="1" applyBorder="1" applyAlignment="1">
      <alignment horizontal="center"/>
    </xf>
    <xf numFmtId="2" fontId="5" fillId="2" borderId="5" xfId="0" applyNumberFormat="1" applyFont="1" applyFill="1" applyBorder="1" applyAlignment="1">
      <alignment horizontal="center"/>
    </xf>
    <xf numFmtId="2" fontId="5" fillId="3" borderId="3" xfId="0" applyNumberFormat="1" applyFont="1" applyFill="1" applyBorder="1" applyAlignment="1">
      <alignment horizontal="center"/>
    </xf>
    <xf numFmtId="2" fontId="5" fillId="3" borderId="4" xfId="0" applyNumberFormat="1" applyFont="1" applyFill="1" applyBorder="1" applyAlignment="1">
      <alignment horizontal="center"/>
    </xf>
    <xf numFmtId="2" fontId="5" fillId="3" borderId="5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8"/>
  <sheetViews>
    <sheetView tabSelected="1" workbookViewId="0"/>
  </sheetViews>
  <sheetFormatPr defaultRowHeight="15" x14ac:dyDescent="0.25"/>
  <cols>
    <col min="1" max="1" width="44.7109375" style="1" customWidth="1"/>
    <col min="2" max="2" width="9.7109375" style="1" customWidth="1"/>
    <col min="3" max="3" width="3" style="1" customWidth="1"/>
    <col min="4" max="4" width="7.140625" style="1" customWidth="1"/>
    <col min="5" max="5" width="3.5703125" style="1" customWidth="1"/>
    <col min="6" max="7" width="9.7109375" style="1" customWidth="1"/>
    <col min="8" max="8" width="3.85546875" style="1" customWidth="1"/>
    <col min="9" max="9" width="9.7109375" style="1" customWidth="1"/>
    <col min="10" max="10" width="2.7109375" style="1" customWidth="1"/>
    <col min="11" max="11" width="7.42578125" style="1" customWidth="1"/>
    <col min="12" max="12" width="3.28515625" style="1" customWidth="1"/>
    <col min="13" max="14" width="9.7109375" style="1" customWidth="1"/>
    <col min="15" max="15" width="7.42578125" style="1" customWidth="1"/>
    <col min="16" max="18" width="9.7109375" style="1" customWidth="1"/>
    <col min="19" max="259" width="9.140625" style="1"/>
    <col min="260" max="260" width="44.140625" style="1" customWidth="1"/>
    <col min="261" max="264" width="11.85546875" style="1" customWidth="1"/>
    <col min="265" max="515" width="9.140625" style="1"/>
    <col min="516" max="516" width="44.140625" style="1" customWidth="1"/>
    <col min="517" max="520" width="11.85546875" style="1" customWidth="1"/>
    <col min="521" max="771" width="9.140625" style="1"/>
    <col min="772" max="772" width="44.140625" style="1" customWidth="1"/>
    <col min="773" max="776" width="11.85546875" style="1" customWidth="1"/>
    <col min="777" max="1027" width="9.140625" style="1"/>
    <col min="1028" max="1028" width="44.140625" style="1" customWidth="1"/>
    <col min="1029" max="1032" width="11.85546875" style="1" customWidth="1"/>
    <col min="1033" max="1283" width="9.140625" style="1"/>
    <col min="1284" max="1284" width="44.140625" style="1" customWidth="1"/>
    <col min="1285" max="1288" width="11.85546875" style="1" customWidth="1"/>
    <col min="1289" max="1539" width="9.140625" style="1"/>
    <col min="1540" max="1540" width="44.140625" style="1" customWidth="1"/>
    <col min="1541" max="1544" width="11.85546875" style="1" customWidth="1"/>
    <col min="1545" max="1795" width="9.140625" style="1"/>
    <col min="1796" max="1796" width="44.140625" style="1" customWidth="1"/>
    <col min="1797" max="1800" width="11.85546875" style="1" customWidth="1"/>
    <col min="1801" max="2051" width="9.140625" style="1"/>
    <col min="2052" max="2052" width="44.140625" style="1" customWidth="1"/>
    <col min="2053" max="2056" width="11.85546875" style="1" customWidth="1"/>
    <col min="2057" max="2307" width="9.140625" style="1"/>
    <col min="2308" max="2308" width="44.140625" style="1" customWidth="1"/>
    <col min="2309" max="2312" width="11.85546875" style="1" customWidth="1"/>
    <col min="2313" max="2563" width="9.140625" style="1"/>
    <col min="2564" max="2564" width="44.140625" style="1" customWidth="1"/>
    <col min="2565" max="2568" width="11.85546875" style="1" customWidth="1"/>
    <col min="2569" max="2819" width="9.140625" style="1"/>
    <col min="2820" max="2820" width="44.140625" style="1" customWidth="1"/>
    <col min="2821" max="2824" width="11.85546875" style="1" customWidth="1"/>
    <col min="2825" max="3075" width="9.140625" style="1"/>
    <col min="3076" max="3076" width="44.140625" style="1" customWidth="1"/>
    <col min="3077" max="3080" width="11.85546875" style="1" customWidth="1"/>
    <col min="3081" max="3331" width="9.140625" style="1"/>
    <col min="3332" max="3332" width="44.140625" style="1" customWidth="1"/>
    <col min="3333" max="3336" width="11.85546875" style="1" customWidth="1"/>
    <col min="3337" max="3587" width="9.140625" style="1"/>
    <col min="3588" max="3588" width="44.140625" style="1" customWidth="1"/>
    <col min="3589" max="3592" width="11.85546875" style="1" customWidth="1"/>
    <col min="3593" max="3843" width="9.140625" style="1"/>
    <col min="3844" max="3844" width="44.140625" style="1" customWidth="1"/>
    <col min="3845" max="3848" width="11.85546875" style="1" customWidth="1"/>
    <col min="3849" max="4099" width="9.140625" style="1"/>
    <col min="4100" max="4100" width="44.140625" style="1" customWidth="1"/>
    <col min="4101" max="4104" width="11.85546875" style="1" customWidth="1"/>
    <col min="4105" max="4355" width="9.140625" style="1"/>
    <col min="4356" max="4356" width="44.140625" style="1" customWidth="1"/>
    <col min="4357" max="4360" width="11.85546875" style="1" customWidth="1"/>
    <col min="4361" max="4611" width="9.140625" style="1"/>
    <col min="4612" max="4612" width="44.140625" style="1" customWidth="1"/>
    <col min="4613" max="4616" width="11.85546875" style="1" customWidth="1"/>
    <col min="4617" max="4867" width="9.140625" style="1"/>
    <col min="4868" max="4868" width="44.140625" style="1" customWidth="1"/>
    <col min="4869" max="4872" width="11.85546875" style="1" customWidth="1"/>
    <col min="4873" max="5123" width="9.140625" style="1"/>
    <col min="5124" max="5124" width="44.140625" style="1" customWidth="1"/>
    <col min="5125" max="5128" width="11.85546875" style="1" customWidth="1"/>
    <col min="5129" max="5379" width="9.140625" style="1"/>
    <col min="5380" max="5380" width="44.140625" style="1" customWidth="1"/>
    <col min="5381" max="5384" width="11.85546875" style="1" customWidth="1"/>
    <col min="5385" max="5635" width="9.140625" style="1"/>
    <col min="5636" max="5636" width="44.140625" style="1" customWidth="1"/>
    <col min="5637" max="5640" width="11.85546875" style="1" customWidth="1"/>
    <col min="5641" max="5891" width="9.140625" style="1"/>
    <col min="5892" max="5892" width="44.140625" style="1" customWidth="1"/>
    <col min="5893" max="5896" width="11.85546875" style="1" customWidth="1"/>
    <col min="5897" max="6147" width="9.140625" style="1"/>
    <col min="6148" max="6148" width="44.140625" style="1" customWidth="1"/>
    <col min="6149" max="6152" width="11.85546875" style="1" customWidth="1"/>
    <col min="6153" max="6403" width="9.140625" style="1"/>
    <col min="6404" max="6404" width="44.140625" style="1" customWidth="1"/>
    <col min="6405" max="6408" width="11.85546875" style="1" customWidth="1"/>
    <col min="6409" max="6659" width="9.140625" style="1"/>
    <col min="6660" max="6660" width="44.140625" style="1" customWidth="1"/>
    <col min="6661" max="6664" width="11.85546875" style="1" customWidth="1"/>
    <col min="6665" max="6915" width="9.140625" style="1"/>
    <col min="6916" max="6916" width="44.140625" style="1" customWidth="1"/>
    <col min="6917" max="6920" width="11.85546875" style="1" customWidth="1"/>
    <col min="6921" max="7171" width="9.140625" style="1"/>
    <col min="7172" max="7172" width="44.140625" style="1" customWidth="1"/>
    <col min="7173" max="7176" width="11.85546875" style="1" customWidth="1"/>
    <col min="7177" max="7427" width="9.140625" style="1"/>
    <col min="7428" max="7428" width="44.140625" style="1" customWidth="1"/>
    <col min="7429" max="7432" width="11.85546875" style="1" customWidth="1"/>
    <col min="7433" max="7683" width="9.140625" style="1"/>
    <col min="7684" max="7684" width="44.140625" style="1" customWidth="1"/>
    <col min="7685" max="7688" width="11.85546875" style="1" customWidth="1"/>
    <col min="7689" max="7939" width="9.140625" style="1"/>
    <col min="7940" max="7940" width="44.140625" style="1" customWidth="1"/>
    <col min="7941" max="7944" width="11.85546875" style="1" customWidth="1"/>
    <col min="7945" max="8195" width="9.140625" style="1"/>
    <col min="8196" max="8196" width="44.140625" style="1" customWidth="1"/>
    <col min="8197" max="8200" width="11.85546875" style="1" customWidth="1"/>
    <col min="8201" max="8451" width="9.140625" style="1"/>
    <col min="8452" max="8452" width="44.140625" style="1" customWidth="1"/>
    <col min="8453" max="8456" width="11.85546875" style="1" customWidth="1"/>
    <col min="8457" max="8707" width="9.140625" style="1"/>
    <col min="8708" max="8708" width="44.140625" style="1" customWidth="1"/>
    <col min="8709" max="8712" width="11.85546875" style="1" customWidth="1"/>
    <col min="8713" max="8963" width="9.140625" style="1"/>
    <col min="8964" max="8964" width="44.140625" style="1" customWidth="1"/>
    <col min="8965" max="8968" width="11.85546875" style="1" customWidth="1"/>
    <col min="8969" max="9219" width="9.140625" style="1"/>
    <col min="9220" max="9220" width="44.140625" style="1" customWidth="1"/>
    <col min="9221" max="9224" width="11.85546875" style="1" customWidth="1"/>
    <col min="9225" max="9475" width="9.140625" style="1"/>
    <col min="9476" max="9476" width="44.140625" style="1" customWidth="1"/>
    <col min="9477" max="9480" width="11.85546875" style="1" customWidth="1"/>
    <col min="9481" max="9731" width="9.140625" style="1"/>
    <col min="9732" max="9732" width="44.140625" style="1" customWidth="1"/>
    <col min="9733" max="9736" width="11.85546875" style="1" customWidth="1"/>
    <col min="9737" max="9987" width="9.140625" style="1"/>
    <col min="9988" max="9988" width="44.140625" style="1" customWidth="1"/>
    <col min="9989" max="9992" width="11.85546875" style="1" customWidth="1"/>
    <col min="9993" max="10243" width="9.140625" style="1"/>
    <col min="10244" max="10244" width="44.140625" style="1" customWidth="1"/>
    <col min="10245" max="10248" width="11.85546875" style="1" customWidth="1"/>
    <col min="10249" max="10499" width="9.140625" style="1"/>
    <col min="10500" max="10500" width="44.140625" style="1" customWidth="1"/>
    <col min="10501" max="10504" width="11.85546875" style="1" customWidth="1"/>
    <col min="10505" max="10755" width="9.140625" style="1"/>
    <col min="10756" max="10756" width="44.140625" style="1" customWidth="1"/>
    <col min="10757" max="10760" width="11.85546875" style="1" customWidth="1"/>
    <col min="10761" max="11011" width="9.140625" style="1"/>
    <col min="11012" max="11012" width="44.140625" style="1" customWidth="1"/>
    <col min="11013" max="11016" width="11.85546875" style="1" customWidth="1"/>
    <col min="11017" max="11267" width="9.140625" style="1"/>
    <col min="11268" max="11268" width="44.140625" style="1" customWidth="1"/>
    <col min="11269" max="11272" width="11.85546875" style="1" customWidth="1"/>
    <col min="11273" max="11523" width="9.140625" style="1"/>
    <col min="11524" max="11524" width="44.140625" style="1" customWidth="1"/>
    <col min="11525" max="11528" width="11.85546875" style="1" customWidth="1"/>
    <col min="11529" max="11779" width="9.140625" style="1"/>
    <col min="11780" max="11780" width="44.140625" style="1" customWidth="1"/>
    <col min="11781" max="11784" width="11.85546875" style="1" customWidth="1"/>
    <col min="11785" max="12035" width="9.140625" style="1"/>
    <col min="12036" max="12036" width="44.140625" style="1" customWidth="1"/>
    <col min="12037" max="12040" width="11.85546875" style="1" customWidth="1"/>
    <col min="12041" max="12291" width="9.140625" style="1"/>
    <col min="12292" max="12292" width="44.140625" style="1" customWidth="1"/>
    <col min="12293" max="12296" width="11.85546875" style="1" customWidth="1"/>
    <col min="12297" max="12547" width="9.140625" style="1"/>
    <col min="12548" max="12548" width="44.140625" style="1" customWidth="1"/>
    <col min="12549" max="12552" width="11.85546875" style="1" customWidth="1"/>
    <col min="12553" max="12803" width="9.140625" style="1"/>
    <col min="12804" max="12804" width="44.140625" style="1" customWidth="1"/>
    <col min="12805" max="12808" width="11.85546875" style="1" customWidth="1"/>
    <col min="12809" max="13059" width="9.140625" style="1"/>
    <col min="13060" max="13060" width="44.140625" style="1" customWidth="1"/>
    <col min="13061" max="13064" width="11.85546875" style="1" customWidth="1"/>
    <col min="13065" max="13315" width="9.140625" style="1"/>
    <col min="13316" max="13316" width="44.140625" style="1" customWidth="1"/>
    <col min="13317" max="13320" width="11.85546875" style="1" customWidth="1"/>
    <col min="13321" max="13571" width="9.140625" style="1"/>
    <col min="13572" max="13572" width="44.140625" style="1" customWidth="1"/>
    <col min="13573" max="13576" width="11.85546875" style="1" customWidth="1"/>
    <col min="13577" max="13827" width="9.140625" style="1"/>
    <col min="13828" max="13828" width="44.140625" style="1" customWidth="1"/>
    <col min="13829" max="13832" width="11.85546875" style="1" customWidth="1"/>
    <col min="13833" max="14083" width="9.140625" style="1"/>
    <col min="14084" max="14084" width="44.140625" style="1" customWidth="1"/>
    <col min="14085" max="14088" width="11.85546875" style="1" customWidth="1"/>
    <col min="14089" max="14339" width="9.140625" style="1"/>
    <col min="14340" max="14340" width="44.140625" style="1" customWidth="1"/>
    <col min="14341" max="14344" width="11.85546875" style="1" customWidth="1"/>
    <col min="14345" max="14595" width="9.140625" style="1"/>
    <col min="14596" max="14596" width="44.140625" style="1" customWidth="1"/>
    <col min="14597" max="14600" width="11.85546875" style="1" customWidth="1"/>
    <col min="14601" max="14851" width="9.140625" style="1"/>
    <col min="14852" max="14852" width="44.140625" style="1" customWidth="1"/>
    <col min="14853" max="14856" width="11.85546875" style="1" customWidth="1"/>
    <col min="14857" max="15107" width="9.140625" style="1"/>
    <col min="15108" max="15108" width="44.140625" style="1" customWidth="1"/>
    <col min="15109" max="15112" width="11.85546875" style="1" customWidth="1"/>
    <col min="15113" max="15363" width="9.140625" style="1"/>
    <col min="15364" max="15364" width="44.140625" style="1" customWidth="1"/>
    <col min="15365" max="15368" width="11.85546875" style="1" customWidth="1"/>
    <col min="15369" max="15619" width="9.140625" style="1"/>
    <col min="15620" max="15620" width="44.140625" style="1" customWidth="1"/>
    <col min="15621" max="15624" width="11.85546875" style="1" customWidth="1"/>
    <col min="15625" max="15875" width="9.140625" style="1"/>
    <col min="15876" max="15876" width="44.140625" style="1" customWidth="1"/>
    <col min="15877" max="15880" width="11.85546875" style="1" customWidth="1"/>
    <col min="15881" max="16131" width="9.140625" style="1"/>
    <col min="16132" max="16132" width="44.140625" style="1" customWidth="1"/>
    <col min="16133" max="16136" width="11.85546875" style="1" customWidth="1"/>
    <col min="16137" max="16384" width="9.140625" style="1"/>
  </cols>
  <sheetData>
    <row r="1" spans="1:19" x14ac:dyDescent="0.25">
      <c r="A1" s="13" t="s">
        <v>36</v>
      </c>
      <c r="C1" s="2"/>
      <c r="D1" s="2"/>
      <c r="E1" s="2"/>
      <c r="F1" s="2"/>
      <c r="G1" s="2"/>
      <c r="H1" s="2"/>
      <c r="M1" s="38" t="s">
        <v>39</v>
      </c>
      <c r="O1" s="2"/>
    </row>
    <row r="2" spans="1:19" x14ac:dyDescent="0.25">
      <c r="A2" s="24" t="s">
        <v>47</v>
      </c>
      <c r="B2" s="2"/>
      <c r="C2" s="2"/>
      <c r="D2" s="2"/>
      <c r="E2" s="2"/>
      <c r="F2" s="2"/>
      <c r="G2" s="2"/>
      <c r="H2" s="2"/>
      <c r="K2" s="2"/>
      <c r="M2" s="38" t="s">
        <v>40</v>
      </c>
      <c r="N2" s="36"/>
      <c r="O2" s="38"/>
      <c r="P2" s="36"/>
      <c r="Q2" s="36"/>
      <c r="R2" s="27">
        <v>0.35</v>
      </c>
    </row>
    <row r="3" spans="1:19" x14ac:dyDescent="0.25">
      <c r="B3" s="2"/>
      <c r="C3" s="2"/>
      <c r="D3" s="2"/>
      <c r="E3" s="2"/>
      <c r="F3" s="2"/>
      <c r="G3" s="2"/>
      <c r="H3" s="2"/>
      <c r="K3" s="2"/>
    </row>
    <row r="4" spans="1:19" x14ac:dyDescent="0.25">
      <c r="A4" s="24"/>
      <c r="B4" s="69" t="s">
        <v>20</v>
      </c>
      <c r="C4" s="70"/>
      <c r="D4" s="70"/>
      <c r="E4" s="70"/>
      <c r="F4" s="70"/>
      <c r="G4" s="71"/>
      <c r="I4" s="72" t="s">
        <v>21</v>
      </c>
      <c r="J4" s="73"/>
      <c r="K4" s="73"/>
      <c r="L4" s="73"/>
      <c r="M4" s="73"/>
      <c r="N4" s="74"/>
      <c r="O4" s="38"/>
      <c r="P4" s="75" t="s">
        <v>48</v>
      </c>
      <c r="Q4" s="76"/>
      <c r="R4" s="77"/>
    </row>
    <row r="5" spans="1:19" x14ac:dyDescent="0.25">
      <c r="B5" s="60" t="s">
        <v>22</v>
      </c>
      <c r="C5" s="60"/>
      <c r="D5" s="61" t="s">
        <v>30</v>
      </c>
      <c r="E5" s="61"/>
      <c r="F5" s="62" t="s">
        <v>24</v>
      </c>
      <c r="G5" s="62" t="s">
        <v>27</v>
      </c>
      <c r="I5" s="60" t="s">
        <v>22</v>
      </c>
      <c r="J5" s="60"/>
      <c r="K5" s="61" t="s">
        <v>30</v>
      </c>
      <c r="L5" s="61"/>
      <c r="M5" s="62" t="s">
        <v>24</v>
      </c>
      <c r="N5" s="62" t="s">
        <v>27</v>
      </c>
      <c r="P5" s="63" t="s">
        <v>22</v>
      </c>
      <c r="Q5" s="62" t="s">
        <v>24</v>
      </c>
      <c r="R5" s="62" t="s">
        <v>27</v>
      </c>
    </row>
    <row r="6" spans="1:19" x14ac:dyDescent="0.25">
      <c r="B6" s="64" t="s">
        <v>35</v>
      </c>
      <c r="C6" s="60"/>
      <c r="D6" s="65" t="s">
        <v>25</v>
      </c>
      <c r="E6" s="61"/>
      <c r="F6" s="66" t="s">
        <v>26</v>
      </c>
      <c r="G6" s="66" t="s">
        <v>26</v>
      </c>
      <c r="I6" s="64" t="s">
        <v>35</v>
      </c>
      <c r="J6" s="60"/>
      <c r="K6" s="65" t="s">
        <v>25</v>
      </c>
      <c r="L6" s="61"/>
      <c r="M6" s="66" t="s">
        <v>26</v>
      </c>
      <c r="N6" s="66" t="s">
        <v>26</v>
      </c>
      <c r="P6" s="63" t="s">
        <v>35</v>
      </c>
      <c r="Q6" s="62" t="s">
        <v>26</v>
      </c>
      <c r="R6" s="62" t="s">
        <v>26</v>
      </c>
    </row>
    <row r="7" spans="1:19" x14ac:dyDescent="0.25">
      <c r="A7" s="9" t="s">
        <v>34</v>
      </c>
      <c r="B7" s="21">
        <v>160</v>
      </c>
      <c r="C7" s="14"/>
      <c r="D7" s="14"/>
      <c r="E7" s="14"/>
      <c r="F7" s="17">
        <f>B7*D9</f>
        <v>52.800000000000004</v>
      </c>
      <c r="G7" s="16">
        <f>B7-F7</f>
        <v>107.19999999999999</v>
      </c>
      <c r="I7" s="23">
        <v>48</v>
      </c>
      <c r="J7" s="7"/>
      <c r="M7" s="17">
        <f>I7*K9</f>
        <v>15.84</v>
      </c>
      <c r="N7" s="17">
        <f>I7-M7</f>
        <v>32.159999999999997</v>
      </c>
      <c r="P7" s="59">
        <f>$R$2*100</f>
        <v>35</v>
      </c>
      <c r="Q7" s="46" t="s">
        <v>49</v>
      </c>
      <c r="R7" s="47"/>
    </row>
    <row r="8" spans="1:19" x14ac:dyDescent="0.25">
      <c r="A8" s="9" t="s">
        <v>23</v>
      </c>
      <c r="B8" s="22">
        <v>3.6</v>
      </c>
      <c r="C8" s="6"/>
      <c r="D8" s="14"/>
      <c r="E8" s="14"/>
      <c r="F8" s="15">
        <f>B8</f>
        <v>3.6</v>
      </c>
      <c r="G8" s="15">
        <f>B8</f>
        <v>3.6</v>
      </c>
      <c r="I8" s="22">
        <v>8.5</v>
      </c>
      <c r="J8" s="8"/>
      <c r="M8" s="15">
        <f>I8</f>
        <v>8.5</v>
      </c>
      <c r="N8" s="15">
        <f>I8</f>
        <v>8.5</v>
      </c>
      <c r="P8" s="58">
        <f>100-P7</f>
        <v>65</v>
      </c>
      <c r="Q8" s="48" t="s">
        <v>50</v>
      </c>
      <c r="R8" s="49"/>
    </row>
    <row r="9" spans="1:19" x14ac:dyDescent="0.25">
      <c r="A9" s="10" t="s">
        <v>0</v>
      </c>
      <c r="B9" s="11">
        <f>B7*B8</f>
        <v>576</v>
      </c>
      <c r="C9" s="11"/>
      <c r="D9" s="67">
        <v>0.33</v>
      </c>
      <c r="E9" s="8"/>
      <c r="F9" s="4">
        <f>B9*D9</f>
        <v>190.08</v>
      </c>
      <c r="G9" s="4">
        <f>B9-F9</f>
        <v>385.91999999999996</v>
      </c>
      <c r="I9" s="11">
        <f>I7*I8</f>
        <v>408</v>
      </c>
      <c r="J9" s="11"/>
      <c r="K9" s="67">
        <v>0.33</v>
      </c>
      <c r="L9" s="8"/>
      <c r="M9" s="4">
        <f>I9*K9</f>
        <v>134.64000000000001</v>
      </c>
      <c r="N9" s="4">
        <f>I9-M9</f>
        <v>273.36</v>
      </c>
      <c r="P9" s="4">
        <f>((B9*$R$2)+(I9*(1-$R$2)))</f>
        <v>466.79999999999995</v>
      </c>
      <c r="Q9" s="4">
        <f>((F9*$R$2)+(M9*(1-$R$2)))</f>
        <v>154.04400000000004</v>
      </c>
      <c r="R9" s="4">
        <f>((G9*$R$2)+(N9*(1-$R$2)))</f>
        <v>312.75599999999997</v>
      </c>
    </row>
    <row r="10" spans="1:19" x14ac:dyDescent="0.25">
      <c r="A10" s="2"/>
      <c r="B10" s="2"/>
      <c r="C10" s="2"/>
      <c r="D10" s="68"/>
      <c r="E10" s="8"/>
      <c r="F10" s="3"/>
      <c r="G10" s="3"/>
      <c r="I10" s="2"/>
      <c r="J10" s="2"/>
      <c r="K10" s="68"/>
      <c r="L10" s="8"/>
      <c r="M10" s="3"/>
      <c r="N10" s="3"/>
      <c r="P10" s="4"/>
      <c r="Q10" s="4"/>
    </row>
    <row r="11" spans="1:19" x14ac:dyDescent="0.25">
      <c r="A11" s="5" t="s">
        <v>1</v>
      </c>
      <c r="B11" s="6"/>
      <c r="C11" s="6"/>
      <c r="D11" s="68"/>
      <c r="E11" s="8"/>
      <c r="F11" s="3"/>
      <c r="G11" s="3"/>
      <c r="I11" s="6"/>
      <c r="J11" s="6"/>
      <c r="K11" s="68"/>
      <c r="L11" s="8"/>
      <c r="M11" s="3"/>
      <c r="N11" s="3"/>
      <c r="P11" s="4"/>
      <c r="Q11" s="4"/>
    </row>
    <row r="12" spans="1:19" x14ac:dyDescent="0.25">
      <c r="A12" s="12" t="s">
        <v>2</v>
      </c>
      <c r="B12" s="22">
        <v>95.63</v>
      </c>
      <c r="C12" s="6"/>
      <c r="D12" s="67">
        <v>0</v>
      </c>
      <c r="E12" s="8"/>
      <c r="F12" s="3">
        <f t="shared" ref="F12:F24" si="0">B12*D12</f>
        <v>0</v>
      </c>
      <c r="G12" s="3">
        <f t="shared" ref="G12:G24" si="1">B12-F12</f>
        <v>95.63</v>
      </c>
      <c r="I12" s="22">
        <v>56.67</v>
      </c>
      <c r="J12" s="6"/>
      <c r="K12" s="67">
        <v>0</v>
      </c>
      <c r="L12" s="8"/>
      <c r="M12" s="3">
        <f t="shared" ref="M12:M24" si="2">I12*K12</f>
        <v>0</v>
      </c>
      <c r="N12" s="3">
        <f t="shared" ref="N12:N24" si="3">I12-M12</f>
        <v>56.67</v>
      </c>
      <c r="P12" s="3">
        <f t="shared" ref="P12:P25" si="4">((B12*$R$2)+(I12*(1-$R$2)))</f>
        <v>70.305999999999997</v>
      </c>
      <c r="Q12" s="3">
        <f t="shared" ref="Q12:Q25" si="5">((F12*$R$2)+(M12*(1-$R$2)))</f>
        <v>0</v>
      </c>
      <c r="R12" s="3">
        <f t="shared" ref="R12:R25" si="6">((G12*$R$2)+(N12*(1-$R$2)))</f>
        <v>70.305999999999997</v>
      </c>
      <c r="S12" s="3"/>
    </row>
    <row r="13" spans="1:19" x14ac:dyDescent="0.25">
      <c r="A13" s="12" t="s">
        <v>3</v>
      </c>
      <c r="B13" s="22">
        <v>49.6</v>
      </c>
      <c r="C13" s="6"/>
      <c r="D13" s="67">
        <v>0</v>
      </c>
      <c r="E13" s="8"/>
      <c r="F13" s="3">
        <f t="shared" si="0"/>
        <v>0</v>
      </c>
      <c r="G13" s="3">
        <f t="shared" si="1"/>
        <v>49.6</v>
      </c>
      <c r="I13" s="22">
        <v>0</v>
      </c>
      <c r="J13" s="6"/>
      <c r="K13" s="67">
        <v>0</v>
      </c>
      <c r="L13" s="8"/>
      <c r="M13" s="3">
        <f t="shared" si="2"/>
        <v>0</v>
      </c>
      <c r="N13" s="3">
        <f t="shared" si="3"/>
        <v>0</v>
      </c>
      <c r="P13" s="3">
        <f t="shared" si="4"/>
        <v>17.36</v>
      </c>
      <c r="Q13" s="3">
        <f t="shared" si="5"/>
        <v>0</v>
      </c>
      <c r="R13" s="3">
        <f t="shared" si="6"/>
        <v>17.36</v>
      </c>
      <c r="S13" s="3"/>
    </row>
    <row r="14" spans="1:19" ht="18" x14ac:dyDescent="0.35">
      <c r="A14" s="12" t="s">
        <v>28</v>
      </c>
      <c r="B14" s="22">
        <v>30.24</v>
      </c>
      <c r="C14" s="6"/>
      <c r="D14" s="67">
        <v>0</v>
      </c>
      <c r="E14" s="8"/>
      <c r="F14" s="3">
        <f t="shared" si="0"/>
        <v>0</v>
      </c>
      <c r="G14" s="3">
        <f t="shared" si="1"/>
        <v>30.24</v>
      </c>
      <c r="I14" s="22">
        <v>16.8</v>
      </c>
      <c r="J14" s="6"/>
      <c r="K14" s="67">
        <v>0</v>
      </c>
      <c r="L14" s="8"/>
      <c r="M14" s="3">
        <f t="shared" si="2"/>
        <v>0</v>
      </c>
      <c r="N14" s="3">
        <f t="shared" si="3"/>
        <v>16.8</v>
      </c>
      <c r="P14" s="3">
        <f t="shared" si="4"/>
        <v>21.504000000000001</v>
      </c>
      <c r="Q14" s="3">
        <f t="shared" si="5"/>
        <v>0</v>
      </c>
      <c r="R14" s="3">
        <f t="shared" si="6"/>
        <v>21.504000000000001</v>
      </c>
      <c r="S14" s="3"/>
    </row>
    <row r="15" spans="1:19" ht="18" x14ac:dyDescent="0.35">
      <c r="A15" s="12" t="s">
        <v>29</v>
      </c>
      <c r="B15" s="22">
        <v>13.8</v>
      </c>
      <c r="C15" s="6"/>
      <c r="D15" s="67">
        <v>0</v>
      </c>
      <c r="E15" s="8"/>
      <c r="F15" s="3">
        <f t="shared" si="0"/>
        <v>0</v>
      </c>
      <c r="G15" s="3">
        <f t="shared" si="1"/>
        <v>13.8</v>
      </c>
      <c r="I15" s="22">
        <v>21</v>
      </c>
      <c r="J15" s="6"/>
      <c r="K15" s="67">
        <v>0</v>
      </c>
      <c r="L15" s="8"/>
      <c r="M15" s="3">
        <f t="shared" si="2"/>
        <v>0</v>
      </c>
      <c r="N15" s="3">
        <f t="shared" si="3"/>
        <v>21</v>
      </c>
      <c r="P15" s="3">
        <f t="shared" si="4"/>
        <v>18.48</v>
      </c>
      <c r="Q15" s="3">
        <f t="shared" si="5"/>
        <v>0</v>
      </c>
      <c r="R15" s="3">
        <f t="shared" si="6"/>
        <v>18.48</v>
      </c>
      <c r="S15" s="3"/>
    </row>
    <row r="16" spans="1:19" x14ac:dyDescent="0.25">
      <c r="A16" s="12" t="s">
        <v>4</v>
      </c>
      <c r="B16" s="22">
        <v>12</v>
      </c>
      <c r="C16" s="6"/>
      <c r="D16" s="67">
        <v>1</v>
      </c>
      <c r="E16" s="8"/>
      <c r="F16" s="3">
        <f t="shared" si="0"/>
        <v>12</v>
      </c>
      <c r="G16" s="3">
        <f t="shared" si="1"/>
        <v>0</v>
      </c>
      <c r="I16" s="22">
        <v>10</v>
      </c>
      <c r="J16" s="6"/>
      <c r="K16" s="67">
        <v>1</v>
      </c>
      <c r="L16" s="8"/>
      <c r="M16" s="3">
        <f t="shared" si="2"/>
        <v>10</v>
      </c>
      <c r="N16" s="3">
        <f t="shared" si="3"/>
        <v>0</v>
      </c>
      <c r="P16" s="3">
        <f t="shared" si="4"/>
        <v>10.7</v>
      </c>
      <c r="Q16" s="3">
        <f t="shared" si="5"/>
        <v>10.7</v>
      </c>
      <c r="R16" s="3">
        <f t="shared" si="6"/>
        <v>0</v>
      </c>
      <c r="S16" s="3"/>
    </row>
    <row r="17" spans="1:19" x14ac:dyDescent="0.25">
      <c r="A17" s="12" t="s">
        <v>5</v>
      </c>
      <c r="B17" s="22">
        <v>41</v>
      </c>
      <c r="C17" s="6"/>
      <c r="D17" s="67">
        <v>0</v>
      </c>
      <c r="E17" s="8"/>
      <c r="F17" s="3">
        <f t="shared" si="0"/>
        <v>0</v>
      </c>
      <c r="G17" s="3">
        <f t="shared" si="1"/>
        <v>41</v>
      </c>
      <c r="I17" s="22">
        <v>47</v>
      </c>
      <c r="J17" s="6"/>
      <c r="K17" s="67">
        <v>0</v>
      </c>
      <c r="L17" s="8"/>
      <c r="M17" s="3">
        <f t="shared" si="2"/>
        <v>0</v>
      </c>
      <c r="N17" s="3">
        <f t="shared" si="3"/>
        <v>47</v>
      </c>
      <c r="P17" s="3">
        <f t="shared" si="4"/>
        <v>44.9</v>
      </c>
      <c r="Q17" s="3">
        <f t="shared" si="5"/>
        <v>0</v>
      </c>
      <c r="R17" s="3">
        <f t="shared" si="6"/>
        <v>44.9</v>
      </c>
      <c r="S17" s="3"/>
    </row>
    <row r="18" spans="1:19" x14ac:dyDescent="0.25">
      <c r="A18" s="12" t="s">
        <v>6</v>
      </c>
      <c r="B18" s="22">
        <v>1</v>
      </c>
      <c r="C18" s="6"/>
      <c r="D18" s="67">
        <v>0</v>
      </c>
      <c r="E18" s="8"/>
      <c r="F18" s="3">
        <f t="shared" si="0"/>
        <v>0</v>
      </c>
      <c r="G18" s="3">
        <f t="shared" si="1"/>
        <v>1</v>
      </c>
      <c r="I18" s="22">
        <v>1</v>
      </c>
      <c r="J18" s="6"/>
      <c r="K18" s="67">
        <v>0</v>
      </c>
      <c r="L18" s="8"/>
      <c r="M18" s="3">
        <f t="shared" si="2"/>
        <v>0</v>
      </c>
      <c r="N18" s="3">
        <f t="shared" si="3"/>
        <v>1</v>
      </c>
      <c r="P18" s="3">
        <f t="shared" si="4"/>
        <v>1</v>
      </c>
      <c r="Q18" s="3">
        <f t="shared" si="5"/>
        <v>0</v>
      </c>
      <c r="R18" s="3">
        <f t="shared" si="6"/>
        <v>1</v>
      </c>
      <c r="S18" s="3"/>
    </row>
    <row r="19" spans="1:19" x14ac:dyDescent="0.25">
      <c r="A19" s="12" t="s">
        <v>7</v>
      </c>
      <c r="B19" s="22">
        <v>20</v>
      </c>
      <c r="C19" s="6"/>
      <c r="D19" s="67">
        <v>0.33</v>
      </c>
      <c r="E19" s="8"/>
      <c r="F19" s="3">
        <f t="shared" si="0"/>
        <v>6.6000000000000005</v>
      </c>
      <c r="G19" s="3">
        <f t="shared" si="1"/>
        <v>13.399999999999999</v>
      </c>
      <c r="I19" s="22">
        <v>12</v>
      </c>
      <c r="J19" s="6"/>
      <c r="K19" s="67">
        <v>0.33</v>
      </c>
      <c r="L19" s="8"/>
      <c r="M19" s="3">
        <f t="shared" si="2"/>
        <v>3.96</v>
      </c>
      <c r="N19" s="3">
        <f t="shared" si="3"/>
        <v>8.0399999999999991</v>
      </c>
      <c r="P19" s="3">
        <f t="shared" si="4"/>
        <v>14.8</v>
      </c>
      <c r="Q19" s="3">
        <f t="shared" si="5"/>
        <v>4.8840000000000003</v>
      </c>
      <c r="R19" s="3">
        <f t="shared" si="6"/>
        <v>9.9160000000000004</v>
      </c>
      <c r="S19" s="3"/>
    </row>
    <row r="20" spans="1:19" x14ac:dyDescent="0.25">
      <c r="A20" s="12" t="s">
        <v>8</v>
      </c>
      <c r="B20" s="22">
        <v>6.5</v>
      </c>
      <c r="C20" s="6"/>
      <c r="D20" s="67">
        <v>0</v>
      </c>
      <c r="E20" s="8"/>
      <c r="F20" s="3">
        <f t="shared" si="0"/>
        <v>0</v>
      </c>
      <c r="G20" s="3">
        <f t="shared" si="1"/>
        <v>6.5</v>
      </c>
      <c r="I20" s="22">
        <v>6.5</v>
      </c>
      <c r="J20" s="6"/>
      <c r="K20" s="67">
        <v>0</v>
      </c>
      <c r="L20" s="8"/>
      <c r="M20" s="3">
        <f t="shared" si="2"/>
        <v>0</v>
      </c>
      <c r="N20" s="3">
        <f t="shared" si="3"/>
        <v>6.5</v>
      </c>
      <c r="P20" s="3">
        <f t="shared" si="4"/>
        <v>6.5</v>
      </c>
      <c r="Q20" s="3">
        <f t="shared" si="5"/>
        <v>0</v>
      </c>
      <c r="R20" s="3">
        <f t="shared" si="6"/>
        <v>6.5</v>
      </c>
      <c r="S20" s="3"/>
    </row>
    <row r="21" spans="1:19" x14ac:dyDescent="0.25">
      <c r="A21" s="12" t="s">
        <v>9</v>
      </c>
      <c r="B21" s="22">
        <v>37.67</v>
      </c>
      <c r="C21" s="6"/>
      <c r="D21" s="67">
        <v>0</v>
      </c>
      <c r="E21" s="8"/>
      <c r="F21" s="3">
        <f t="shared" si="0"/>
        <v>0</v>
      </c>
      <c r="G21" s="3">
        <f t="shared" si="1"/>
        <v>37.67</v>
      </c>
      <c r="I21" s="22">
        <v>10.57</v>
      </c>
      <c r="J21" s="6"/>
      <c r="K21" s="67">
        <v>0</v>
      </c>
      <c r="L21" s="8"/>
      <c r="M21" s="3">
        <f t="shared" si="2"/>
        <v>0</v>
      </c>
      <c r="N21" s="3">
        <f t="shared" si="3"/>
        <v>10.57</v>
      </c>
      <c r="P21" s="3">
        <f t="shared" si="4"/>
        <v>20.055</v>
      </c>
      <c r="Q21" s="3">
        <f t="shared" si="5"/>
        <v>0</v>
      </c>
      <c r="R21" s="3">
        <f t="shared" si="6"/>
        <v>20.055</v>
      </c>
      <c r="S21" s="3"/>
    </row>
    <row r="22" spans="1:19" x14ac:dyDescent="0.25">
      <c r="A22" s="12" t="s">
        <v>10</v>
      </c>
      <c r="B22" s="22">
        <v>17.55</v>
      </c>
      <c r="C22" s="6"/>
      <c r="D22" s="67">
        <v>0</v>
      </c>
      <c r="E22" s="8"/>
      <c r="F22" s="3">
        <f t="shared" si="0"/>
        <v>0</v>
      </c>
      <c r="G22" s="3">
        <f t="shared" si="1"/>
        <v>17.55</v>
      </c>
      <c r="I22" s="22">
        <v>11.54</v>
      </c>
      <c r="J22" s="6"/>
      <c r="K22" s="67">
        <v>0</v>
      </c>
      <c r="L22" s="8"/>
      <c r="M22" s="3">
        <f t="shared" si="2"/>
        <v>0</v>
      </c>
      <c r="N22" s="3">
        <f t="shared" si="3"/>
        <v>11.54</v>
      </c>
      <c r="P22" s="3">
        <f t="shared" si="4"/>
        <v>13.6435</v>
      </c>
      <c r="Q22" s="3">
        <f t="shared" si="5"/>
        <v>0</v>
      </c>
      <c r="R22" s="3">
        <f t="shared" si="6"/>
        <v>13.6435</v>
      </c>
      <c r="S22" s="3"/>
    </row>
    <row r="23" spans="1:19" x14ac:dyDescent="0.25">
      <c r="A23" s="12" t="s">
        <v>11</v>
      </c>
      <c r="B23" s="22">
        <v>14.56</v>
      </c>
      <c r="C23" s="6"/>
      <c r="D23" s="67">
        <v>0</v>
      </c>
      <c r="E23" s="8"/>
      <c r="F23" s="3">
        <f t="shared" si="0"/>
        <v>0</v>
      </c>
      <c r="G23" s="3">
        <f t="shared" si="1"/>
        <v>14.56</v>
      </c>
      <c r="I23" s="22">
        <v>11.38</v>
      </c>
      <c r="J23" s="6"/>
      <c r="K23" s="67">
        <v>0</v>
      </c>
      <c r="L23" s="8"/>
      <c r="M23" s="3">
        <f t="shared" si="2"/>
        <v>0</v>
      </c>
      <c r="N23" s="3">
        <f t="shared" si="3"/>
        <v>11.38</v>
      </c>
      <c r="P23" s="3">
        <f t="shared" si="4"/>
        <v>12.493000000000002</v>
      </c>
      <c r="Q23" s="3">
        <f t="shared" si="5"/>
        <v>0</v>
      </c>
      <c r="R23" s="3">
        <f t="shared" si="6"/>
        <v>12.493000000000002</v>
      </c>
      <c r="S23" s="3"/>
    </row>
    <row r="24" spans="1:19" x14ac:dyDescent="0.25">
      <c r="A24" s="12" t="s">
        <v>32</v>
      </c>
      <c r="B24" s="22">
        <v>0</v>
      </c>
      <c r="C24" s="6"/>
      <c r="D24" s="67">
        <v>0</v>
      </c>
      <c r="E24" s="8"/>
      <c r="F24" s="3">
        <f t="shared" si="0"/>
        <v>0</v>
      </c>
      <c r="G24" s="3">
        <f t="shared" si="1"/>
        <v>0</v>
      </c>
      <c r="I24" s="22">
        <v>0</v>
      </c>
      <c r="J24" s="6"/>
      <c r="K24" s="67">
        <v>0</v>
      </c>
      <c r="L24" s="8"/>
      <c r="M24" s="3">
        <f t="shared" si="2"/>
        <v>0</v>
      </c>
      <c r="N24" s="3">
        <f t="shared" si="3"/>
        <v>0</v>
      </c>
      <c r="P24" s="3">
        <f t="shared" si="4"/>
        <v>0</v>
      </c>
      <c r="Q24" s="3">
        <f t="shared" si="5"/>
        <v>0</v>
      </c>
      <c r="R24" s="3">
        <f t="shared" si="6"/>
        <v>0</v>
      </c>
      <c r="S24" s="3"/>
    </row>
    <row r="25" spans="1:19" x14ac:dyDescent="0.25">
      <c r="A25" s="12" t="s">
        <v>33</v>
      </c>
      <c r="B25" s="6">
        <f>SUM(B12:B22)*0.5*0.06</f>
        <v>9.7497000000000007</v>
      </c>
      <c r="C25" s="6"/>
      <c r="D25" s="68">
        <f>F25/B25</f>
        <v>5.7232530231699441E-2</v>
      </c>
      <c r="E25" s="8"/>
      <c r="F25" s="3">
        <f>SUM(F12:F24)*0.5*0.06</f>
        <v>0.55800000000000005</v>
      </c>
      <c r="G25" s="3">
        <f>B25-F25</f>
        <v>9.1917000000000009</v>
      </c>
      <c r="I25" s="6">
        <f>SUM(I12:I22)*0.5*0.06</f>
        <v>5.7923999999999989</v>
      </c>
      <c r="J25" s="6"/>
      <c r="K25" s="68">
        <f>M25/I25</f>
        <v>7.2301636627304752E-2</v>
      </c>
      <c r="L25" s="8"/>
      <c r="M25" s="3">
        <f>SUM(M12:M24)*0.5*0.06</f>
        <v>0.41880000000000001</v>
      </c>
      <c r="N25" s="3">
        <f>I25-M25</f>
        <v>5.3735999999999988</v>
      </c>
      <c r="P25" s="3">
        <f t="shared" si="4"/>
        <v>7.1774549999999993</v>
      </c>
      <c r="Q25" s="3">
        <f t="shared" si="5"/>
        <v>0.46752000000000005</v>
      </c>
      <c r="R25" s="3">
        <f t="shared" si="6"/>
        <v>6.7099349999999998</v>
      </c>
      <c r="S25" s="3"/>
    </row>
    <row r="26" spans="1:19" x14ac:dyDescent="0.25">
      <c r="A26" s="10" t="s">
        <v>1</v>
      </c>
      <c r="B26" s="11">
        <f>SUM(B12:B25)</f>
        <v>349.29970000000003</v>
      </c>
      <c r="C26" s="11"/>
      <c r="D26" s="28"/>
      <c r="E26" s="11"/>
      <c r="F26" s="11">
        <f>SUM(F12:F25)</f>
        <v>19.158000000000001</v>
      </c>
      <c r="G26" s="11">
        <f>SUM(G12:G25)</f>
        <v>330.14170000000007</v>
      </c>
      <c r="I26" s="11">
        <f>SUM(I12:I25)</f>
        <v>210.25239999999997</v>
      </c>
      <c r="J26" s="11"/>
      <c r="K26" s="28"/>
      <c r="L26" s="11"/>
      <c r="M26" s="11">
        <f>SUM(M12:M25)</f>
        <v>14.3788</v>
      </c>
      <c r="N26" s="11">
        <f>SUM(N12:N25)</f>
        <v>195.87359999999998</v>
      </c>
      <c r="P26" s="11">
        <f>SUM(P12:P25)</f>
        <v>258.91895499999998</v>
      </c>
      <c r="Q26" s="11">
        <f t="shared" ref="Q26:R26" si="7">SUM(Q12:Q25)</f>
        <v>16.05152</v>
      </c>
      <c r="R26" s="11">
        <f t="shared" si="7"/>
        <v>242.867435</v>
      </c>
      <c r="S26" s="3"/>
    </row>
    <row r="27" spans="1:19" x14ac:dyDescent="0.25">
      <c r="A27" s="5" t="s">
        <v>12</v>
      </c>
      <c r="B27" s="6"/>
      <c r="C27" s="6"/>
      <c r="D27" s="68"/>
      <c r="E27" s="8"/>
      <c r="F27" s="3"/>
      <c r="G27" s="3"/>
      <c r="I27" s="6"/>
      <c r="J27" s="6"/>
      <c r="K27" s="68"/>
      <c r="L27" s="8"/>
      <c r="M27" s="3"/>
      <c r="N27" s="3"/>
      <c r="Q27" s="4"/>
      <c r="R27" s="4"/>
      <c r="S27" s="3"/>
    </row>
    <row r="28" spans="1:19" x14ac:dyDescent="0.25">
      <c r="A28" s="12" t="s">
        <v>13</v>
      </c>
      <c r="B28" s="22">
        <v>3.6</v>
      </c>
      <c r="C28" s="6"/>
      <c r="D28" s="67">
        <v>0.1</v>
      </c>
      <c r="E28" s="8"/>
      <c r="F28" s="3">
        <f>B28*D28</f>
        <v>0.36000000000000004</v>
      </c>
      <c r="G28" s="3">
        <f>B28-F28</f>
        <v>3.24</v>
      </c>
      <c r="I28" s="22">
        <v>3.6</v>
      </c>
      <c r="J28" s="6"/>
      <c r="K28" s="67">
        <v>0.1</v>
      </c>
      <c r="L28" s="8"/>
      <c r="M28" s="3">
        <f t="shared" ref="M28:M31" si="8">I28*K28</f>
        <v>0.36000000000000004</v>
      </c>
      <c r="N28" s="3">
        <f t="shared" ref="N28:N31" si="9">I28-M28</f>
        <v>3.24</v>
      </c>
      <c r="P28" s="3">
        <f>((B28*$R$2)+(I28*(1-$R$2)))</f>
        <v>3.6000000000000005</v>
      </c>
      <c r="Q28" s="3">
        <f t="shared" ref="Q28:R32" si="10">((F28*$R$2)+(M28*(1-$R$2)))</f>
        <v>0.36000000000000004</v>
      </c>
      <c r="R28" s="3">
        <f t="shared" si="10"/>
        <v>3.24</v>
      </c>
      <c r="S28" s="3"/>
    </row>
    <row r="29" spans="1:19" x14ac:dyDescent="0.25">
      <c r="A29" s="12" t="s">
        <v>14</v>
      </c>
      <c r="B29" s="22">
        <v>26.8</v>
      </c>
      <c r="C29" s="6"/>
      <c r="D29" s="67">
        <v>0</v>
      </c>
      <c r="E29" s="8"/>
      <c r="F29" s="3">
        <f>B29*D29</f>
        <v>0</v>
      </c>
      <c r="G29" s="3">
        <f>B29-F29</f>
        <v>26.8</v>
      </c>
      <c r="I29" s="22">
        <v>17.850000000000001</v>
      </c>
      <c r="J29" s="6"/>
      <c r="K29" s="67">
        <v>0</v>
      </c>
      <c r="L29" s="8"/>
      <c r="M29" s="3">
        <f t="shared" si="8"/>
        <v>0</v>
      </c>
      <c r="N29" s="3">
        <f t="shared" si="9"/>
        <v>17.850000000000001</v>
      </c>
      <c r="P29" s="3">
        <f>((B29*$R$2)+(I29*(1-$R$2)))</f>
        <v>20.982500000000002</v>
      </c>
      <c r="Q29" s="3">
        <f t="shared" si="10"/>
        <v>0</v>
      </c>
      <c r="R29" s="3">
        <f t="shared" si="10"/>
        <v>20.982500000000002</v>
      </c>
      <c r="S29" s="3"/>
    </row>
    <row r="30" spans="1:19" x14ac:dyDescent="0.25">
      <c r="A30" s="12" t="s">
        <v>15</v>
      </c>
      <c r="B30" s="22">
        <v>31.95</v>
      </c>
      <c r="C30" s="6"/>
      <c r="D30" s="67">
        <v>0</v>
      </c>
      <c r="E30" s="8"/>
      <c r="F30" s="3">
        <f>B30*D30</f>
        <v>0</v>
      </c>
      <c r="G30" s="3">
        <f>B30-F30</f>
        <v>31.95</v>
      </c>
      <c r="I30" s="22">
        <v>21.3</v>
      </c>
      <c r="J30" s="6"/>
      <c r="K30" s="67">
        <v>0</v>
      </c>
      <c r="L30" s="8"/>
      <c r="M30" s="3">
        <f t="shared" si="8"/>
        <v>0</v>
      </c>
      <c r="N30" s="3">
        <f t="shared" si="9"/>
        <v>21.3</v>
      </c>
      <c r="P30" s="3">
        <f>((B30*$R$2)+(I30*(1-$R$2)))</f>
        <v>25.0275</v>
      </c>
      <c r="Q30" s="3">
        <f t="shared" si="10"/>
        <v>0</v>
      </c>
      <c r="R30" s="3">
        <f t="shared" si="10"/>
        <v>25.0275</v>
      </c>
      <c r="S30" s="3"/>
    </row>
    <row r="31" spans="1:19" x14ac:dyDescent="0.25">
      <c r="A31" s="12" t="s">
        <v>16</v>
      </c>
      <c r="B31" s="22">
        <v>147</v>
      </c>
      <c r="C31" s="6"/>
      <c r="D31" s="67">
        <v>1</v>
      </c>
      <c r="E31" s="8"/>
      <c r="F31" s="3">
        <f>B31*D31</f>
        <v>147</v>
      </c>
      <c r="G31" s="3">
        <f>B31-F31</f>
        <v>0</v>
      </c>
      <c r="I31" s="22">
        <v>147</v>
      </c>
      <c r="J31" s="6"/>
      <c r="K31" s="67">
        <v>1</v>
      </c>
      <c r="L31" s="8"/>
      <c r="M31" s="3">
        <f t="shared" si="8"/>
        <v>147</v>
      </c>
      <c r="N31" s="3">
        <f t="shared" si="9"/>
        <v>0</v>
      </c>
      <c r="P31" s="3">
        <f>((B31*$R$2)+(I31*(1-$R$2)))</f>
        <v>147</v>
      </c>
      <c r="Q31" s="3">
        <f t="shared" si="10"/>
        <v>147</v>
      </c>
      <c r="R31" s="3">
        <f t="shared" si="10"/>
        <v>0</v>
      </c>
      <c r="S31" s="3"/>
    </row>
    <row r="32" spans="1:19" x14ac:dyDescent="0.25">
      <c r="A32" s="12" t="s">
        <v>31</v>
      </c>
      <c r="B32" s="22">
        <v>0</v>
      </c>
      <c r="C32" s="6"/>
      <c r="D32" s="67">
        <v>0</v>
      </c>
      <c r="E32" s="8"/>
      <c r="F32" s="3">
        <f>B32*D32</f>
        <v>0</v>
      </c>
      <c r="G32" s="3">
        <f>B32-F32</f>
        <v>0</v>
      </c>
      <c r="I32" s="22">
        <v>0</v>
      </c>
      <c r="J32" s="6"/>
      <c r="K32" s="67">
        <v>0</v>
      </c>
      <c r="L32" s="8"/>
      <c r="M32" s="3">
        <f>I32*K32</f>
        <v>0</v>
      </c>
      <c r="N32" s="3">
        <f>I32-M32</f>
        <v>0</v>
      </c>
      <c r="P32" s="3">
        <f>((B32*$R$2)+(I32*(1-$R$2)))</f>
        <v>0</v>
      </c>
      <c r="Q32" s="3">
        <f t="shared" si="10"/>
        <v>0</v>
      </c>
      <c r="R32" s="3">
        <f t="shared" si="10"/>
        <v>0</v>
      </c>
      <c r="S32" s="3"/>
    </row>
    <row r="33" spans="1:19" x14ac:dyDescent="0.25">
      <c r="A33" s="10" t="s">
        <v>12</v>
      </c>
      <c r="B33" s="11">
        <f>SUM(B28:B32)</f>
        <v>209.35</v>
      </c>
      <c r="C33" s="11"/>
      <c r="D33" s="8"/>
      <c r="E33" s="8"/>
      <c r="F33" s="11">
        <f>SUM(F28:F32)</f>
        <v>147.36000000000001</v>
      </c>
      <c r="G33" s="11">
        <f>SUM(G28:G32)</f>
        <v>61.989999999999995</v>
      </c>
      <c r="I33" s="11">
        <f>SUM(I28:I32)</f>
        <v>189.75</v>
      </c>
      <c r="J33" s="11"/>
      <c r="K33" s="8"/>
      <c r="L33" s="8"/>
      <c r="M33" s="11">
        <f>SUM(M28:M32)</f>
        <v>147.36000000000001</v>
      </c>
      <c r="N33" s="11">
        <f>SUM(N28:N32)</f>
        <v>42.39</v>
      </c>
      <c r="P33" s="4">
        <f>SUM(P28:P32)</f>
        <v>196.61</v>
      </c>
      <c r="Q33" s="4">
        <f>SUM(Q28:Q32)</f>
        <v>147.36000000000001</v>
      </c>
      <c r="R33" s="4">
        <f>SUM(R28:R32)</f>
        <v>49.25</v>
      </c>
      <c r="S33" s="3"/>
    </row>
    <row r="34" spans="1:19" x14ac:dyDescent="0.25">
      <c r="A34" s="10" t="s">
        <v>17</v>
      </c>
      <c r="B34" s="11">
        <f>B26+B33</f>
        <v>558.64970000000005</v>
      </c>
      <c r="C34" s="11"/>
      <c r="D34" s="11"/>
      <c r="E34" s="11"/>
      <c r="F34" s="11">
        <f>F26+F33</f>
        <v>166.51800000000003</v>
      </c>
      <c r="G34" s="11">
        <f>G26+G33</f>
        <v>392.13170000000008</v>
      </c>
      <c r="I34" s="11">
        <f>I26+I33</f>
        <v>400.00239999999997</v>
      </c>
      <c r="J34" s="11"/>
      <c r="K34" s="11"/>
      <c r="L34" s="11"/>
      <c r="M34" s="11">
        <f>M26+M33</f>
        <v>161.73880000000003</v>
      </c>
      <c r="N34" s="11">
        <f>N26+N33</f>
        <v>238.2636</v>
      </c>
      <c r="P34" s="4">
        <f>P26+P33</f>
        <v>455.528955</v>
      </c>
      <c r="Q34" s="4">
        <f t="shared" ref="Q34:R34" si="11">Q26+Q33</f>
        <v>163.41152000000002</v>
      </c>
      <c r="R34" s="4">
        <f t="shared" si="11"/>
        <v>292.117435</v>
      </c>
      <c r="S34" s="3"/>
    </row>
    <row r="35" spans="1:19" x14ac:dyDescent="0.25">
      <c r="A35" s="10"/>
      <c r="B35" s="11"/>
      <c r="C35" s="11"/>
      <c r="D35" s="11"/>
      <c r="E35" s="11"/>
      <c r="F35" s="11"/>
      <c r="G35" s="11"/>
      <c r="I35" s="11"/>
      <c r="J35" s="11"/>
      <c r="K35" s="11"/>
      <c r="L35" s="11"/>
      <c r="M35" s="11"/>
      <c r="N35" s="11"/>
    </row>
    <row r="36" spans="1:19" x14ac:dyDescent="0.25">
      <c r="A36" s="33" t="s">
        <v>18</v>
      </c>
      <c r="B36" s="29">
        <f>B9-B26</f>
        <v>226.70029999999997</v>
      </c>
      <c r="C36" s="30"/>
      <c r="D36" s="30"/>
      <c r="E36" s="30"/>
      <c r="F36" s="29">
        <f>F9-F26</f>
        <v>170.92200000000003</v>
      </c>
      <c r="G36" s="29">
        <f>G9-G26</f>
        <v>55.778299999999888</v>
      </c>
      <c r="H36" s="31"/>
      <c r="I36" s="29">
        <f>I9-I26</f>
        <v>197.74760000000003</v>
      </c>
      <c r="J36" s="30"/>
      <c r="K36" s="30"/>
      <c r="L36" s="30"/>
      <c r="M36" s="29">
        <f>M9-M26</f>
        <v>120.26120000000002</v>
      </c>
      <c r="N36" s="29">
        <f>N9-N26</f>
        <v>77.486400000000032</v>
      </c>
      <c r="O36" s="40"/>
      <c r="P36" s="29">
        <f t="shared" ref="P36:R36" si="12">P9-P26</f>
        <v>207.88104499999997</v>
      </c>
      <c r="Q36" s="29">
        <f t="shared" si="12"/>
        <v>137.99248000000003</v>
      </c>
      <c r="R36" s="29">
        <f t="shared" si="12"/>
        <v>69.888564999999971</v>
      </c>
    </row>
    <row r="37" spans="1:19" x14ac:dyDescent="0.25">
      <c r="A37" s="34" t="s">
        <v>19</v>
      </c>
      <c r="B37" s="25">
        <f>B9-B34</f>
        <v>17.350299999999947</v>
      </c>
      <c r="C37" s="18"/>
      <c r="D37" s="18"/>
      <c r="E37" s="18"/>
      <c r="F37" s="25">
        <f>F9-F34</f>
        <v>23.561999999999983</v>
      </c>
      <c r="G37" s="25">
        <f>G9-G34</f>
        <v>-6.2117000000001212</v>
      </c>
      <c r="H37" s="32"/>
      <c r="I37" s="25">
        <f>I9-I34</f>
        <v>7.997600000000034</v>
      </c>
      <c r="J37" s="18"/>
      <c r="K37" s="18"/>
      <c r="L37" s="18"/>
      <c r="M37" s="25">
        <f>M9-M34</f>
        <v>-27.098800000000011</v>
      </c>
      <c r="N37" s="25">
        <f>N9-N34</f>
        <v>35.096400000000017</v>
      </c>
      <c r="O37" s="2"/>
      <c r="P37" s="25">
        <f t="shared" ref="P37:R37" si="13">P9-P34</f>
        <v>11.271044999999958</v>
      </c>
      <c r="Q37" s="25">
        <f t="shared" si="13"/>
        <v>-9.3675199999999847</v>
      </c>
      <c r="R37" s="25">
        <f t="shared" si="13"/>
        <v>20.638564999999971</v>
      </c>
    </row>
    <row r="38" spans="1:19" x14ac:dyDescent="0.25">
      <c r="A38" s="34" t="s">
        <v>42</v>
      </c>
      <c r="B38" s="18">
        <f>B26/B7</f>
        <v>2.1831231250000003</v>
      </c>
      <c r="C38" s="18"/>
      <c r="D38" s="18"/>
      <c r="E38" s="18"/>
      <c r="F38" s="32"/>
      <c r="G38" s="32"/>
      <c r="H38" s="32"/>
      <c r="I38" s="18">
        <f>I26/I7</f>
        <v>4.3802583333333329</v>
      </c>
      <c r="J38" s="18"/>
      <c r="K38" s="18"/>
      <c r="L38" s="18"/>
      <c r="M38" s="32"/>
      <c r="N38" s="32"/>
      <c r="O38" s="2"/>
      <c r="P38" s="2"/>
      <c r="Q38" s="2"/>
      <c r="R38" s="2"/>
    </row>
    <row r="39" spans="1:19" x14ac:dyDescent="0.25">
      <c r="A39" s="34" t="s">
        <v>43</v>
      </c>
      <c r="B39" s="18">
        <f>B33/B7</f>
        <v>1.3084374999999999</v>
      </c>
      <c r="C39" s="18"/>
      <c r="D39" s="18"/>
      <c r="E39" s="18"/>
      <c r="F39" s="32"/>
      <c r="G39" s="32"/>
      <c r="H39" s="32"/>
      <c r="I39" s="18">
        <f>I33/I7</f>
        <v>3.953125</v>
      </c>
      <c r="J39" s="18"/>
      <c r="K39" s="18"/>
      <c r="L39" s="18"/>
      <c r="M39" s="32"/>
      <c r="N39" s="32"/>
      <c r="O39" s="2"/>
      <c r="P39" s="2"/>
      <c r="Q39" s="2"/>
      <c r="R39" s="2"/>
    </row>
    <row r="40" spans="1:19" x14ac:dyDescent="0.25">
      <c r="A40" s="35" t="s">
        <v>44</v>
      </c>
      <c r="B40" s="19">
        <f>B34/B7</f>
        <v>3.4915606250000004</v>
      </c>
      <c r="C40" s="19"/>
      <c r="D40" s="19"/>
      <c r="E40" s="19"/>
      <c r="F40" s="20"/>
      <c r="G40" s="20"/>
      <c r="H40" s="20"/>
      <c r="I40" s="19">
        <f>I34/I7</f>
        <v>8.333383333333332</v>
      </c>
      <c r="J40" s="19"/>
      <c r="K40" s="19"/>
      <c r="L40" s="19"/>
      <c r="M40" s="20"/>
      <c r="N40" s="20"/>
      <c r="O40" s="41"/>
      <c r="P40" s="41"/>
      <c r="Q40" s="41"/>
      <c r="R40" s="41"/>
    </row>
    <row r="41" spans="1:19" ht="15.75" thickBot="1" x14ac:dyDescent="0.3">
      <c r="A41" s="39"/>
    </row>
    <row r="42" spans="1:19" ht="18.75" x14ac:dyDescent="0.3">
      <c r="A42" s="37" t="s">
        <v>41</v>
      </c>
      <c r="B42" s="26"/>
      <c r="C42" s="26"/>
      <c r="D42" s="26"/>
      <c r="E42" s="26"/>
      <c r="F42" s="52">
        <f>F34/B34</f>
        <v>0.29807229825774545</v>
      </c>
      <c r="G42" s="52">
        <f>G34/B34</f>
        <v>0.70192770174225461</v>
      </c>
      <c r="H42" s="52"/>
      <c r="I42" s="53"/>
      <c r="J42" s="53"/>
      <c r="K42" s="53"/>
      <c r="L42" s="53"/>
      <c r="M42" s="52">
        <f>M34/I34</f>
        <v>0.40434457393255652</v>
      </c>
      <c r="N42" s="52">
        <f>N34/I34</f>
        <v>0.59565542606744359</v>
      </c>
      <c r="O42" s="52"/>
      <c r="P42" s="52"/>
      <c r="Q42" s="52"/>
      <c r="R42" s="52"/>
    </row>
    <row r="43" spans="1:19" ht="19.5" thickBot="1" x14ac:dyDescent="0.35">
      <c r="A43" s="42" t="s">
        <v>45</v>
      </c>
      <c r="B43" s="43"/>
      <c r="C43" s="44"/>
      <c r="D43" s="45"/>
      <c r="E43" s="44"/>
      <c r="F43" s="54"/>
      <c r="G43" s="54"/>
      <c r="H43" s="54"/>
      <c r="I43" s="55"/>
      <c r="J43" s="56"/>
      <c r="K43" s="56"/>
      <c r="L43" s="56"/>
      <c r="M43" s="54"/>
      <c r="N43" s="54"/>
      <c r="O43" s="54"/>
      <c r="P43" s="54"/>
      <c r="Q43" s="57">
        <f>Q34/SUM(Q34:R34)</f>
        <v>0.35872916135484739</v>
      </c>
      <c r="R43" s="57">
        <f>R34/SUM(Q34:R34)</f>
        <v>0.64127083864515266</v>
      </c>
    </row>
    <row r="45" spans="1:19" x14ac:dyDescent="0.25">
      <c r="A45" s="50" t="s">
        <v>51</v>
      </c>
    </row>
    <row r="46" spans="1:19" s="36" customFormat="1" x14ac:dyDescent="0.25">
      <c r="A46" s="50" t="s">
        <v>46</v>
      </c>
    </row>
    <row r="47" spans="1:19" x14ac:dyDescent="0.25">
      <c r="A47" s="50"/>
    </row>
    <row r="48" spans="1:19" x14ac:dyDescent="0.25">
      <c r="A48" s="51" t="s">
        <v>37</v>
      </c>
      <c r="B48" s="36" t="s">
        <v>38</v>
      </c>
    </row>
  </sheetData>
  <sheetProtection formatCells="0" formatColumns="0" formatRows="0" selectLockedCells="1"/>
  <mergeCells count="3">
    <mergeCell ref="B4:G4"/>
    <mergeCell ref="I4:N4"/>
    <mergeCell ref="P4:R4"/>
  </mergeCells>
  <printOptions horizontalCentered="1" verticalCentered="1"/>
  <pageMargins left="0.25" right="0.25" top="0.75" bottom="0.75" header="0.3" footer="0.3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It's All in this Worksheet</vt:lpstr>
      <vt:lpstr>'It''s All in this Worksheet'!Print_Area</vt:lpstr>
    </vt:vector>
  </TitlesOfParts>
  <Company>University of Missouri Extension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Hannah McClure</cp:lastModifiedBy>
  <cp:lastPrinted>2019-01-28T02:29:33Z</cp:lastPrinted>
  <dcterms:created xsi:type="dcterms:W3CDTF">2018-02-19T02:16:14Z</dcterms:created>
  <dcterms:modified xsi:type="dcterms:W3CDTF">2019-01-29T21:18:32Z</dcterms:modified>
</cp:coreProperties>
</file>