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Web Work\crops\machinery\"/>
    </mc:Choice>
  </mc:AlternateContent>
  <bookViews>
    <workbookView xWindow="0" yWindow="0" windowWidth="28800" windowHeight="12435"/>
  </bookViews>
  <sheets>
    <sheet name="Introduction" sheetId="2" r:id="rId1"/>
    <sheet name="Analysi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0" i="1" s="1"/>
  <c r="C21" i="1" s="1"/>
  <c r="C30" i="1" s="1"/>
  <c r="H31" i="1"/>
  <c r="H27" i="1"/>
  <c r="H25" i="1"/>
  <c r="C25" i="1"/>
  <c r="H18" i="1"/>
  <c r="C19" i="1"/>
  <c r="C17" i="1"/>
  <c r="H17" i="1" s="1"/>
  <c r="C26" i="1"/>
  <c r="C31" i="1" s="1"/>
  <c r="C28" i="1" l="1"/>
  <c r="H21" i="1"/>
  <c r="C32" i="1"/>
  <c r="H26" i="1" l="1"/>
  <c r="H28" i="1" s="1"/>
  <c r="H30" i="1"/>
  <c r="H32" i="1" s="1"/>
</calcChain>
</file>

<file path=xl/comments1.xml><?xml version="1.0" encoding="utf-8"?>
<comments xmlns="http://schemas.openxmlformats.org/spreadsheetml/2006/main">
  <authors>
    <author>Raymond E. Massey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Raymond E. Massey:</t>
        </r>
        <r>
          <rPr>
            <sz val="9"/>
            <color indexed="81"/>
            <rFont val="Tahoma"/>
            <family val="2"/>
          </rPr>
          <t xml:space="preserve">
Research at Iowa State University determined that on-farm handling losses ranged from 0.22% to 1.71%. Losses from commercial drying systems ranged from 0.64% to 1.33%. The 3-year on-farm average was 0.82% compared to 0.88% for the commercial facilities.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Raymond E. Massey:</t>
        </r>
        <r>
          <rPr>
            <sz val="9"/>
            <color indexed="81"/>
            <rFont val="Tahoma"/>
            <family val="2"/>
          </rPr>
          <t xml:space="preserve">
2104. 
CGB shrink = 1.4%; 
MFA Iowa = 1.8%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Raymond E. Massey:</t>
        </r>
        <r>
          <rPr>
            <sz val="9"/>
            <color indexed="81"/>
            <rFont val="Tahoma"/>
            <family val="2"/>
          </rPr>
          <t xml:space="preserve">
2014.
MidMOEnergy = $.12/bu
</t>
        </r>
      </text>
    </comment>
  </commentList>
</comments>
</file>

<file path=xl/sharedStrings.xml><?xml version="1.0" encoding="utf-8"?>
<sst xmlns="http://schemas.openxmlformats.org/spreadsheetml/2006/main" count="59" uniqueCount="35">
  <si>
    <t>Discount for wet grain</t>
  </si>
  <si>
    <t>$/bushel</t>
  </si>
  <si>
    <t>Handling Loss</t>
  </si>
  <si>
    <t>Total Loss</t>
  </si>
  <si>
    <t>Shrink Factor</t>
  </si>
  <si>
    <t>Drying Cost</t>
  </si>
  <si>
    <t>$/gallon</t>
  </si>
  <si>
    <t>Yield</t>
  </si>
  <si>
    <t>$/bushel/point</t>
  </si>
  <si>
    <t>Market Price</t>
  </si>
  <si>
    <t>Option 1: Dry on Farm</t>
  </si>
  <si>
    <t>bushels/acre</t>
  </si>
  <si>
    <t>Total Water Loss</t>
  </si>
  <si>
    <t>Net Sales</t>
  </si>
  <si>
    <t>Option 2: Deliver to Commercial Buyer</t>
  </si>
  <si>
    <t>Commercial Discounts</t>
  </si>
  <si>
    <t>per point of moisture removed</t>
  </si>
  <si>
    <t>Drying Charge</t>
  </si>
  <si>
    <t>Gross Sales</t>
  </si>
  <si>
    <t>Grain hauled from the field</t>
  </si>
  <si>
    <t>Net Price</t>
  </si>
  <si>
    <t>Sales Price</t>
  </si>
  <si>
    <t>Grain delivered to buyer</t>
  </si>
  <si>
    <t>Excess Shrink Charge</t>
  </si>
  <si>
    <t>The University of Missouri Grain Drying Decision Aid</t>
  </si>
  <si>
    <t>Harvest Time Situation</t>
  </si>
  <si>
    <t>Grain Moisture at Harvest</t>
  </si>
  <si>
    <t>Target Moisture Level</t>
  </si>
  <si>
    <t>LP Fuel Price</t>
  </si>
  <si>
    <t>On-farm Handling Loss</t>
  </si>
  <si>
    <t>Grain Marketed</t>
  </si>
  <si>
    <t>Economic Analysis</t>
  </si>
  <si>
    <t>/bushel</t>
  </si>
  <si>
    <t>/acre</t>
  </si>
  <si>
    <t>Developed: 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</si>
</sst>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.0%"/>
    <numFmt numFmtId="165" formatCode="0.000%"/>
    <numFmt numFmtId="166" formatCode="0.0"/>
  </numFmts>
  <fonts count="12" x14ac:knownFonts="1">
    <font>
      <sz val="11"/>
      <color theme="1"/>
      <name val="Times New Roman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6"/>
      <color theme="0"/>
      <name val="Times New Roman"/>
      <family val="2"/>
      <scheme val="minor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94529"/>
        <bgColor indexed="64"/>
      </patternFill>
    </fill>
    <fill>
      <patternFill patternType="solid">
        <fgColor rgb="FFDDD9C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Fill="1" applyAlignment="1"/>
    <xf numFmtId="0" fontId="0" fillId="2" borderId="0" xfId="0" applyFill="1"/>
    <xf numFmtId="0" fontId="5" fillId="2" borderId="0" xfId="0" applyFont="1" applyFill="1" applyAlignment="1"/>
    <xf numFmtId="0" fontId="6" fillId="0" borderId="0" xfId="0" applyFont="1"/>
    <xf numFmtId="10" fontId="6" fillId="0" borderId="0" xfId="0" applyNumberFormat="1" applyFont="1"/>
    <xf numFmtId="166" fontId="6" fillId="0" borderId="0" xfId="0" applyNumberFormat="1" applyFont="1"/>
    <xf numFmtId="0" fontId="7" fillId="0" borderId="0" xfId="0" applyFont="1"/>
    <xf numFmtId="8" fontId="6" fillId="0" borderId="0" xfId="0" applyNumberFormat="1" applyFont="1"/>
    <xf numFmtId="165" fontId="6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8" fontId="6" fillId="3" borderId="0" xfId="0" applyNumberFormat="1" applyFont="1" applyFill="1"/>
    <xf numFmtId="10" fontId="6" fillId="3" borderId="0" xfId="0" applyNumberFormat="1" applyFont="1" applyFill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Border="1"/>
    <xf numFmtId="10" fontId="6" fillId="0" borderId="0" xfId="0" applyNumberFormat="1" applyFont="1" applyBorder="1"/>
    <xf numFmtId="166" fontId="6" fillId="0" borderId="0" xfId="0" applyNumberFormat="1" applyFont="1" applyBorder="1"/>
    <xf numFmtId="8" fontId="6" fillId="0" borderId="0" xfId="0" applyNumberFormat="1" applyFont="1" applyBorder="1"/>
    <xf numFmtId="0" fontId="6" fillId="0" borderId="6" xfId="0" quotePrefix="1" applyFont="1" applyBorder="1"/>
    <xf numFmtId="0" fontId="7" fillId="0" borderId="0" xfId="0" applyFont="1" applyBorder="1"/>
    <xf numFmtId="8" fontId="7" fillId="0" borderId="0" xfId="0" applyNumberFormat="1" applyFont="1" applyBorder="1"/>
    <xf numFmtId="0" fontId="7" fillId="0" borderId="6" xfId="0" quotePrefix="1" applyFont="1" applyBorder="1"/>
    <xf numFmtId="0" fontId="6" fillId="0" borderId="5" xfId="0" applyFont="1" applyBorder="1" applyAlignment="1">
      <alignment horizontal="left" indent="1"/>
    </xf>
    <xf numFmtId="0" fontId="6" fillId="0" borderId="0" xfId="0" applyFont="1" applyBorder="1" applyAlignment="1"/>
    <xf numFmtId="8" fontId="7" fillId="0" borderId="1" xfId="0" applyNumberFormat="1" applyFont="1" applyBorder="1"/>
    <xf numFmtId="0" fontId="7" fillId="0" borderId="7" xfId="0" quotePrefix="1" applyFont="1" applyBorder="1"/>
    <xf numFmtId="0" fontId="7" fillId="0" borderId="1" xfId="0" applyFont="1" applyBorder="1"/>
    <xf numFmtId="0" fontId="6" fillId="0" borderId="5" xfId="0" applyFont="1" applyBorder="1" applyAlignment="1">
      <alignment horizontal="left" indent="2"/>
    </xf>
    <xf numFmtId="0" fontId="7" fillId="0" borderId="5" xfId="0" applyFont="1" applyBorder="1" applyAlignment="1">
      <alignment horizontal="left" indent="1"/>
    </xf>
    <xf numFmtId="0" fontId="7" fillId="0" borderId="8" xfId="0" applyFont="1" applyBorder="1" applyAlignment="1">
      <alignment horizontal="left" indent="1"/>
    </xf>
    <xf numFmtId="0" fontId="4" fillId="2" borderId="0" xfId="0" applyFont="1" applyFill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9C4"/>
      <color rgb="FF4945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7</xdr:row>
      <xdr:rowOff>66675</xdr:rowOff>
    </xdr:from>
    <xdr:to>
      <xdr:col>1</xdr:col>
      <xdr:colOff>5524501</xdr:colOff>
      <xdr:row>26</xdr:row>
      <xdr:rowOff>38100</xdr:rowOff>
    </xdr:to>
    <xdr:sp macro="" textlink="">
      <xdr:nvSpPr>
        <xdr:cNvPr id="2" name="TextBox 1"/>
        <xdr:cNvSpPr txBox="1"/>
      </xdr:nvSpPr>
      <xdr:spPr>
        <a:xfrm>
          <a:off x="209551" y="1514475"/>
          <a:ext cx="5486400" cy="3019425"/>
        </a:xfrm>
        <a:prstGeom prst="rect">
          <a:avLst/>
        </a:prstGeom>
        <a:solidFill>
          <a:srgbClr val="DDD9C4"/>
        </a:solidFill>
        <a:ln w="9525" cmpd="sng">
          <a:solidFill>
            <a:schemeClr val="bg1">
              <a:lumMod val="75000"/>
            </a:schemeClr>
          </a:solidFill>
        </a:ln>
        <a:effectLst>
          <a:outerShdw blurRad="50800" dist="635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28600" tIns="91440" rIns="228600" bIns="91440" rtlCol="0" anchor="t"/>
        <a:lstStyle/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Economics of Harvest Moisture Conditions</a:t>
          </a:r>
        </a:p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Harvesting corn or soybeans at a moisture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level above the ideal storage moisture level is often deemed necessary. This spreadsheet tool is designed to help the producer understand the costs of drying grain on-farm or delivering high moisture grain to a buyer. </a:t>
          </a:r>
        </a:p>
        <a:p>
          <a:endParaRPr lang="en-US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After the appropriate information about the harvest-time conditions are entered, the economic analysis of both on-farm and commercial handling are presented. The results are presented in both $/bushel and $/acre. The $/acre results helps the user to understand that drying is a cost of production like seed and fertilizer. If the grain is harvested very wet, the cost of drying might exceed many other costs of production.</a:t>
          </a:r>
        </a:p>
        <a:p>
          <a:endParaRPr lang="en-US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Only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the fuel costs are attributed to on-farm drying. Other costs such as owning the drying equipment and labor are not considered on-farm but are included in the commercial drying costs. The difference between the on-farm cost and the commercial cost can be used to determine if purchasing a grain dryer is economically wise.</a:t>
          </a:r>
        </a:p>
        <a:p>
          <a:endParaRPr lang="en-US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Click on the analysis tab below to begin using the Grain Drying Decision Aid.</a:t>
          </a:r>
        </a:p>
        <a:p>
          <a:endParaRPr lang="en-US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142875</xdr:colOff>
      <xdr:row>3</xdr:row>
      <xdr:rowOff>28575</xdr:rowOff>
    </xdr:from>
    <xdr:to>
      <xdr:col>1</xdr:col>
      <xdr:colOff>2724150</xdr:colOff>
      <xdr:row>7</xdr:row>
      <xdr:rowOff>19050</xdr:rowOff>
    </xdr:to>
    <xdr:sp macro="" textlink="">
      <xdr:nvSpPr>
        <xdr:cNvPr id="5" name="TextBox 4"/>
        <xdr:cNvSpPr txBox="1"/>
      </xdr:nvSpPr>
      <xdr:spPr>
        <a:xfrm>
          <a:off x="752475" y="838200"/>
          <a:ext cx="2581275" cy="752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Developed by:</a:t>
          </a:r>
        </a:p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Ray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Massey, Crop Economist</a:t>
          </a:r>
        </a:p>
        <a:p>
          <a:pPr algn="ctr"/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University of Missouri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3038475</xdr:colOff>
      <xdr:row>3</xdr:row>
      <xdr:rowOff>28575</xdr:rowOff>
    </xdr:from>
    <xdr:to>
      <xdr:col>1</xdr:col>
      <xdr:colOff>5153025</xdr:colOff>
      <xdr:row>6</xdr:row>
      <xdr:rowOff>190499</xdr:rowOff>
    </xdr:to>
    <xdr:pic>
      <xdr:nvPicPr>
        <xdr:cNvPr id="6" name="Picture 5" descr="COMAG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8075" y="838200"/>
          <a:ext cx="2114550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26</xdr:row>
      <xdr:rowOff>171450</xdr:rowOff>
    </xdr:from>
    <xdr:to>
      <xdr:col>1</xdr:col>
      <xdr:colOff>5514975</xdr:colOff>
      <xdr:row>29</xdr:row>
      <xdr:rowOff>28575</xdr:rowOff>
    </xdr:to>
    <xdr:sp macro="" textlink="">
      <xdr:nvSpPr>
        <xdr:cNvPr id="7" name="TextBox 6"/>
        <xdr:cNvSpPr txBox="1"/>
      </xdr:nvSpPr>
      <xdr:spPr>
        <a:xfrm>
          <a:off x="200025" y="5238750"/>
          <a:ext cx="5486400" cy="428625"/>
        </a:xfrm>
        <a:prstGeom prst="rect">
          <a:avLst/>
        </a:prstGeom>
        <a:solidFill>
          <a:srgbClr val="DDD9C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This worksheet</a:t>
          </a:r>
          <a:r>
            <a:rPr lang="en-US" sz="1100" baseline="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is for educational purposes only. It is not supported by the University of Missouri and the user assumes all risks associated with its use.</a:t>
          </a:r>
          <a:endParaRPr lang="en-US" sz="1100">
            <a:solidFill>
              <a:schemeClr val="tx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PresentationNetwork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9_blank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1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Times New Roman" pitchFamily="18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1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Times New Roman" pitchFamily="18" charset="0"/>
          </a:defRPr>
        </a:defPPr>
      </a:lstStyle>
    </a:lnDef>
  </a:objectDefaults>
  <a:extraClrSchemeLst>
    <a:extraClrScheme>
      <a:clrScheme name="9_blank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showGridLines="0" tabSelected="1" workbookViewId="0">
      <selection activeCell="B31" sqref="B31"/>
    </sheetView>
  </sheetViews>
  <sheetFormatPr defaultRowHeight="15" x14ac:dyDescent="0.25"/>
  <cols>
    <col min="1" max="1" width="2.5703125" customWidth="1"/>
    <col min="2" max="2" width="83.140625" customWidth="1"/>
  </cols>
  <sheetData>
    <row r="2" spans="2:8" ht="24" customHeight="1" x14ac:dyDescent="0.45">
      <c r="B2" s="3" t="s">
        <v>24</v>
      </c>
      <c r="C2" s="1"/>
      <c r="D2" s="1"/>
      <c r="E2" s="1"/>
      <c r="F2" s="1"/>
      <c r="G2" s="1"/>
      <c r="H2" s="1"/>
    </row>
    <row r="3" spans="2:8" x14ac:dyDescent="0.25">
      <c r="B3" s="40" t="s">
        <v>34</v>
      </c>
    </row>
    <row r="30" spans="2:2" ht="7.5" customHeight="1" x14ac:dyDescent="0.25"/>
    <row r="31" spans="2:2" ht="21.75" customHeight="1" x14ac:dyDescent="0.25">
      <c r="B31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47"/>
  <sheetViews>
    <sheetView showGridLines="0" workbookViewId="0">
      <selection activeCell="C6" sqref="C6"/>
    </sheetView>
  </sheetViews>
  <sheetFormatPr defaultRowHeight="12.75" x14ac:dyDescent="0.2"/>
  <cols>
    <col min="1" max="1" width="2.28515625" style="4" customWidth="1"/>
    <col min="2" max="2" width="24.85546875" style="4" customWidth="1"/>
    <col min="3" max="3" width="9.140625" style="4"/>
    <col min="4" max="4" width="12.85546875" style="4" customWidth="1"/>
    <col min="5" max="5" width="4.42578125" style="4" customWidth="1"/>
    <col min="6" max="6" width="10.5703125" style="4" customWidth="1"/>
    <col min="7" max="7" width="11.85546875" style="4" customWidth="1"/>
    <col min="8" max="8" width="12.7109375" style="4" customWidth="1"/>
    <col min="9" max="9" width="12.42578125" style="4" customWidth="1"/>
    <col min="10" max="10" width="9.140625" style="4"/>
    <col min="11" max="11" width="25.5703125" style="4" customWidth="1"/>
    <col min="12" max="15" width="9.140625" style="4"/>
    <col min="16" max="16" width="35.7109375" style="4" customWidth="1"/>
    <col min="17" max="16384" width="9.140625" style="4"/>
  </cols>
  <sheetData>
    <row r="2" spans="1:15" ht="18" x14ac:dyDescent="0.25">
      <c r="B2" s="39" t="s">
        <v>25</v>
      </c>
      <c r="C2" s="39"/>
      <c r="D2" s="39"/>
      <c r="E2" s="39"/>
      <c r="F2" s="39"/>
      <c r="G2" s="39"/>
      <c r="H2" s="39"/>
      <c r="I2" s="39"/>
    </row>
    <row r="4" spans="1:15" x14ac:dyDescent="0.2">
      <c r="C4" s="4" t="s">
        <v>7</v>
      </c>
      <c r="F4" s="10">
        <v>180</v>
      </c>
      <c r="G4" s="4" t="s">
        <v>11</v>
      </c>
    </row>
    <row r="5" spans="1:15" x14ac:dyDescent="0.2">
      <c r="C5" s="4" t="s">
        <v>26</v>
      </c>
      <c r="F5" s="11">
        <v>0.2</v>
      </c>
      <c r="O5" s="9"/>
    </row>
    <row r="6" spans="1:15" x14ac:dyDescent="0.2">
      <c r="C6" s="4" t="s">
        <v>27</v>
      </c>
      <c r="F6" s="11">
        <v>0.155</v>
      </c>
    </row>
    <row r="7" spans="1:15" x14ac:dyDescent="0.2">
      <c r="C7" s="4" t="s">
        <v>29</v>
      </c>
      <c r="F7" s="13">
        <v>5.0000000000000001E-3</v>
      </c>
    </row>
    <row r="8" spans="1:15" x14ac:dyDescent="0.2">
      <c r="C8" s="4" t="s">
        <v>9</v>
      </c>
      <c r="F8" s="12">
        <v>4.5</v>
      </c>
      <c r="G8" s="4" t="s">
        <v>1</v>
      </c>
    </row>
    <row r="9" spans="1:15" x14ac:dyDescent="0.2">
      <c r="C9" s="4" t="s">
        <v>28</v>
      </c>
      <c r="F9" s="12">
        <v>1.5</v>
      </c>
      <c r="G9" s="4" t="s">
        <v>6</v>
      </c>
    </row>
    <row r="11" spans="1:15" x14ac:dyDescent="0.2">
      <c r="C11" s="7" t="s">
        <v>15</v>
      </c>
    </row>
    <row r="12" spans="1:15" x14ac:dyDescent="0.2">
      <c r="C12" s="4" t="s">
        <v>4</v>
      </c>
      <c r="F12" s="13">
        <v>1.4999999999999999E-2</v>
      </c>
      <c r="G12" s="4" t="s">
        <v>16</v>
      </c>
    </row>
    <row r="13" spans="1:15" x14ac:dyDescent="0.2">
      <c r="C13" s="4" t="s">
        <v>0</v>
      </c>
      <c r="F13" s="12">
        <v>0.1</v>
      </c>
      <c r="G13" s="4" t="s">
        <v>8</v>
      </c>
    </row>
    <row r="14" spans="1:15" x14ac:dyDescent="0.2">
      <c r="A14" s="16"/>
      <c r="B14" s="16"/>
      <c r="C14" s="16"/>
      <c r="D14" s="16"/>
      <c r="F14" s="16"/>
      <c r="G14" s="16"/>
      <c r="H14" s="16"/>
      <c r="I14" s="16"/>
    </row>
    <row r="15" spans="1:15" ht="15" x14ac:dyDescent="0.25">
      <c r="A15" s="16"/>
      <c r="B15" s="36" t="s">
        <v>10</v>
      </c>
      <c r="C15" s="37"/>
      <c r="D15" s="38"/>
      <c r="F15" s="36" t="s">
        <v>14</v>
      </c>
      <c r="G15" s="37"/>
      <c r="H15" s="37"/>
      <c r="I15" s="38"/>
    </row>
    <row r="16" spans="1:15" x14ac:dyDescent="0.2">
      <c r="A16" s="16"/>
      <c r="B16" s="14"/>
      <c r="C16" s="16"/>
      <c r="D16" s="15"/>
      <c r="F16" s="14"/>
      <c r="G16" s="16"/>
      <c r="H16" s="16"/>
      <c r="I16" s="15"/>
      <c r="N16" s="5"/>
    </row>
    <row r="17" spans="1:18" x14ac:dyDescent="0.2">
      <c r="A17" s="16"/>
      <c r="B17" s="24" t="s">
        <v>19</v>
      </c>
      <c r="C17" s="16">
        <f>F4</f>
        <v>180</v>
      </c>
      <c r="D17" s="15" t="s">
        <v>11</v>
      </c>
      <c r="F17" s="24" t="s">
        <v>22</v>
      </c>
      <c r="G17" s="16"/>
      <c r="H17" s="16">
        <f>C17</f>
        <v>180</v>
      </c>
      <c r="I17" s="15" t="s">
        <v>11</v>
      </c>
    </row>
    <row r="18" spans="1:18" x14ac:dyDescent="0.2">
      <c r="A18" s="16"/>
      <c r="B18" s="29" t="s">
        <v>12</v>
      </c>
      <c r="C18" s="17">
        <f>(F5-F6)*100/(100-F6*100)</f>
        <v>5.3254437869822494E-2</v>
      </c>
      <c r="D18" s="15"/>
      <c r="F18" s="29" t="s">
        <v>4</v>
      </c>
      <c r="G18" s="16"/>
      <c r="H18" s="17">
        <f>(F5-F6)*F12*100</f>
        <v>6.7500000000000018E-2</v>
      </c>
      <c r="I18" s="15"/>
    </row>
    <row r="19" spans="1:18" x14ac:dyDescent="0.2">
      <c r="A19" s="16"/>
      <c r="B19" s="29" t="s">
        <v>2</v>
      </c>
      <c r="C19" s="17">
        <f>F7</f>
        <v>5.0000000000000001E-3</v>
      </c>
      <c r="D19" s="15"/>
      <c r="F19" s="24"/>
      <c r="G19" s="16"/>
      <c r="H19" s="16"/>
      <c r="I19" s="15"/>
      <c r="Q19" s="8"/>
    </row>
    <row r="20" spans="1:18" x14ac:dyDescent="0.2">
      <c r="A20" s="16"/>
      <c r="B20" s="29" t="s">
        <v>3</v>
      </c>
      <c r="C20" s="17">
        <f>C18+F7</f>
        <v>5.8254437869822491E-2</v>
      </c>
      <c r="D20" s="15"/>
      <c r="F20" s="24"/>
      <c r="G20" s="16"/>
      <c r="H20" s="16"/>
      <c r="I20" s="15"/>
    </row>
    <row r="21" spans="1:18" x14ac:dyDescent="0.2">
      <c r="A21" s="16"/>
      <c r="B21" s="24" t="s">
        <v>30</v>
      </c>
      <c r="C21" s="18">
        <f>F4*(1-C20)</f>
        <v>169.51420118343194</v>
      </c>
      <c r="D21" s="15" t="s">
        <v>11</v>
      </c>
      <c r="F21" s="24" t="s">
        <v>30</v>
      </c>
      <c r="G21" s="16"/>
      <c r="H21" s="18">
        <f>H17*(1-H18)</f>
        <v>167.85</v>
      </c>
      <c r="I21" s="15" t="s">
        <v>11</v>
      </c>
    </row>
    <row r="22" spans="1:18" x14ac:dyDescent="0.2">
      <c r="A22" s="16"/>
      <c r="B22" s="14"/>
      <c r="C22" s="18"/>
      <c r="D22" s="15"/>
      <c r="F22" s="14"/>
      <c r="G22" s="16"/>
      <c r="H22" s="18"/>
      <c r="I22" s="15"/>
    </row>
    <row r="23" spans="1:18" ht="15" customHeight="1" x14ac:dyDescent="0.2">
      <c r="A23" s="16"/>
      <c r="B23" s="33" t="s">
        <v>31</v>
      </c>
      <c r="C23" s="34"/>
      <c r="D23" s="35"/>
      <c r="E23" s="25"/>
      <c r="F23" s="33" t="s">
        <v>31</v>
      </c>
      <c r="G23" s="34"/>
      <c r="H23" s="34"/>
      <c r="I23" s="35"/>
    </row>
    <row r="24" spans="1:18" x14ac:dyDescent="0.2">
      <c r="A24" s="16"/>
      <c r="B24" s="14"/>
      <c r="C24" s="16"/>
      <c r="D24" s="15"/>
      <c r="F24" s="14"/>
      <c r="G24" s="16"/>
      <c r="H24" s="16"/>
      <c r="I24" s="15"/>
    </row>
    <row r="25" spans="1:18" x14ac:dyDescent="0.2">
      <c r="A25" s="16"/>
      <c r="B25" s="24" t="s">
        <v>21</v>
      </c>
      <c r="C25" s="19">
        <f>F8</f>
        <v>4.5</v>
      </c>
      <c r="D25" s="20" t="s">
        <v>32</v>
      </c>
      <c r="F25" s="24" t="s">
        <v>21</v>
      </c>
      <c r="G25" s="16"/>
      <c r="H25" s="19">
        <f>F8</f>
        <v>4.5</v>
      </c>
      <c r="I25" s="20" t="s">
        <v>32</v>
      </c>
    </row>
    <row r="26" spans="1:18" x14ac:dyDescent="0.2">
      <c r="A26" s="16"/>
      <c r="B26" s="29" t="s">
        <v>5</v>
      </c>
      <c r="C26" s="19">
        <f>(F5-F6)*100*0.02*F9</f>
        <v>0.13500000000000004</v>
      </c>
      <c r="D26" s="20" t="s">
        <v>32</v>
      </c>
      <c r="F26" s="29" t="s">
        <v>23</v>
      </c>
      <c r="G26" s="16"/>
      <c r="H26" s="19">
        <f>MAX(0,(C21-H21)/C21*F8)</f>
        <v>4.4178630894410827E-2</v>
      </c>
      <c r="I26" s="20" t="s">
        <v>32</v>
      </c>
    </row>
    <row r="27" spans="1:18" x14ac:dyDescent="0.2">
      <c r="A27" s="16"/>
      <c r="B27" s="24"/>
      <c r="C27" s="16"/>
      <c r="D27" s="15"/>
      <c r="F27" s="29" t="s">
        <v>5</v>
      </c>
      <c r="G27" s="16"/>
      <c r="H27" s="19">
        <f>(F5-F6)*100*F13</f>
        <v>0.45000000000000012</v>
      </c>
      <c r="I27" s="20" t="s">
        <v>32</v>
      </c>
    </row>
    <row r="28" spans="1:18" x14ac:dyDescent="0.2">
      <c r="A28" s="16"/>
      <c r="B28" s="30" t="s">
        <v>20</v>
      </c>
      <c r="C28" s="22">
        <f>C25-C26</f>
        <v>4.3650000000000002</v>
      </c>
      <c r="D28" s="23" t="s">
        <v>32</v>
      </c>
      <c r="E28" s="7"/>
      <c r="F28" s="30" t="s">
        <v>20</v>
      </c>
      <c r="G28" s="21"/>
      <c r="H28" s="22">
        <f>H25-H26-H27</f>
        <v>4.0058213691055888</v>
      </c>
      <c r="I28" s="23" t="s">
        <v>32</v>
      </c>
    </row>
    <row r="29" spans="1:18" x14ac:dyDescent="0.2">
      <c r="A29" s="16"/>
      <c r="B29" s="24"/>
      <c r="C29" s="16"/>
      <c r="D29" s="15"/>
      <c r="F29" s="24"/>
      <c r="G29" s="16"/>
      <c r="H29" s="16"/>
      <c r="I29" s="15"/>
      <c r="K29" s="8"/>
      <c r="L29" s="8"/>
      <c r="M29" s="8"/>
      <c r="N29" s="8"/>
      <c r="O29" s="8"/>
      <c r="P29" s="8"/>
      <c r="Q29" s="8"/>
      <c r="R29" s="8"/>
    </row>
    <row r="30" spans="1:18" x14ac:dyDescent="0.2">
      <c r="A30" s="16"/>
      <c r="B30" s="24" t="s">
        <v>18</v>
      </c>
      <c r="C30" s="19">
        <f>C21*$F$8</f>
        <v>762.81390532544367</v>
      </c>
      <c r="D30" s="20" t="s">
        <v>33</v>
      </c>
      <c r="F30" s="24" t="s">
        <v>18</v>
      </c>
      <c r="G30" s="16"/>
      <c r="H30" s="19">
        <f>H21*$F$8</f>
        <v>755.32499999999993</v>
      </c>
      <c r="I30" s="20" t="s">
        <v>33</v>
      </c>
      <c r="K30" s="5"/>
      <c r="L30" s="8"/>
      <c r="M30" s="8"/>
      <c r="N30" s="8"/>
      <c r="O30" s="8"/>
      <c r="P30" s="8"/>
      <c r="Q30" s="8"/>
      <c r="R30" s="8"/>
    </row>
    <row r="31" spans="1:18" x14ac:dyDescent="0.2">
      <c r="A31" s="16"/>
      <c r="B31" s="29" t="s">
        <v>5</v>
      </c>
      <c r="C31" s="19">
        <f>C26*C17</f>
        <v>24.300000000000008</v>
      </c>
      <c r="D31" s="20" t="s">
        <v>33</v>
      </c>
      <c r="F31" s="29" t="s">
        <v>17</v>
      </c>
      <c r="G31" s="16"/>
      <c r="H31" s="19">
        <f>(F5-F6)*100*F13*H17</f>
        <v>81.000000000000028</v>
      </c>
      <c r="I31" s="20" t="s">
        <v>33</v>
      </c>
      <c r="K31" s="5"/>
      <c r="L31" s="8"/>
      <c r="M31" s="8"/>
      <c r="N31" s="8"/>
      <c r="O31" s="8"/>
      <c r="P31" s="8"/>
      <c r="Q31" s="8"/>
      <c r="R31" s="8"/>
    </row>
    <row r="32" spans="1:18" x14ac:dyDescent="0.2">
      <c r="A32" s="16"/>
      <c r="B32" s="31" t="s">
        <v>13</v>
      </c>
      <c r="C32" s="26">
        <f>C30-C31</f>
        <v>738.51390532544372</v>
      </c>
      <c r="D32" s="27" t="s">
        <v>33</v>
      </c>
      <c r="E32" s="7"/>
      <c r="F32" s="31" t="s">
        <v>13</v>
      </c>
      <c r="G32" s="28"/>
      <c r="H32" s="26">
        <f>H30-H31</f>
        <v>674.32499999999993</v>
      </c>
      <c r="I32" s="27" t="s">
        <v>33</v>
      </c>
      <c r="K32" s="5"/>
      <c r="L32" s="8"/>
      <c r="M32" s="8"/>
      <c r="N32" s="8"/>
      <c r="O32" s="8"/>
      <c r="P32" s="8"/>
      <c r="Q32" s="8"/>
      <c r="R32" s="8"/>
    </row>
    <row r="33" spans="1:18" x14ac:dyDescent="0.2">
      <c r="A33" s="16"/>
      <c r="B33" s="16"/>
      <c r="C33" s="19"/>
      <c r="D33" s="16"/>
      <c r="F33" s="16"/>
      <c r="G33" s="16"/>
      <c r="H33" s="16"/>
      <c r="I33" s="16"/>
      <c r="K33" s="5"/>
      <c r="L33" s="8"/>
      <c r="M33" s="8"/>
      <c r="N33" s="8"/>
      <c r="O33" s="8"/>
      <c r="P33" s="8"/>
      <c r="Q33" s="8"/>
      <c r="R33" s="8"/>
    </row>
    <row r="34" spans="1:18" x14ac:dyDescent="0.2">
      <c r="B34" s="32"/>
      <c r="C34" s="32"/>
      <c r="D34" s="32"/>
      <c r="E34" s="32"/>
      <c r="F34" s="32"/>
      <c r="G34" s="32"/>
      <c r="H34" s="32"/>
      <c r="I34" s="32"/>
      <c r="K34" s="5"/>
      <c r="L34" s="8"/>
      <c r="M34" s="8"/>
      <c r="N34" s="8"/>
      <c r="O34" s="8"/>
      <c r="P34" s="8"/>
      <c r="Q34" s="8"/>
      <c r="R34" s="8"/>
    </row>
    <row r="35" spans="1:18" x14ac:dyDescent="0.2">
      <c r="K35" s="5"/>
      <c r="L35" s="8"/>
      <c r="M35" s="8"/>
      <c r="N35" s="8"/>
      <c r="O35" s="8"/>
      <c r="P35" s="8"/>
      <c r="Q35" s="8"/>
      <c r="R35" s="8"/>
    </row>
    <row r="36" spans="1:18" x14ac:dyDescent="0.2">
      <c r="K36" s="5"/>
      <c r="L36" s="8"/>
      <c r="M36" s="8"/>
      <c r="N36" s="8"/>
      <c r="O36" s="8"/>
      <c r="P36" s="8"/>
      <c r="Q36" s="8"/>
      <c r="R36" s="8"/>
    </row>
    <row r="37" spans="1:18" x14ac:dyDescent="0.2">
      <c r="K37" s="5"/>
      <c r="L37" s="8"/>
      <c r="M37" s="8"/>
      <c r="N37" s="8"/>
      <c r="O37" s="8"/>
      <c r="P37" s="8"/>
      <c r="Q37" s="8"/>
      <c r="R37" s="8"/>
    </row>
    <row r="38" spans="1:18" x14ac:dyDescent="0.2">
      <c r="K38" s="5"/>
      <c r="L38" s="8"/>
      <c r="M38" s="8"/>
      <c r="N38" s="8"/>
      <c r="O38" s="8"/>
      <c r="P38" s="8"/>
      <c r="Q38" s="8"/>
      <c r="R38" s="8"/>
    </row>
    <row r="39" spans="1:18" x14ac:dyDescent="0.2">
      <c r="K39" s="5"/>
      <c r="L39" s="8"/>
      <c r="M39" s="8"/>
      <c r="N39" s="8"/>
      <c r="O39" s="8"/>
      <c r="P39" s="8"/>
      <c r="Q39" s="8"/>
      <c r="R39" s="8"/>
    </row>
    <row r="40" spans="1:18" x14ac:dyDescent="0.2">
      <c r="E40" s="6"/>
      <c r="F40" s="6"/>
      <c r="G40" s="6"/>
      <c r="K40" s="5"/>
      <c r="L40" s="8"/>
      <c r="M40" s="8"/>
      <c r="N40" s="8"/>
      <c r="O40" s="8"/>
      <c r="P40" s="8"/>
      <c r="Q40" s="8"/>
      <c r="R40" s="8"/>
    </row>
    <row r="41" spans="1:18" x14ac:dyDescent="0.2">
      <c r="K41" s="5"/>
      <c r="L41" s="8"/>
      <c r="M41" s="8"/>
      <c r="N41" s="8"/>
      <c r="O41" s="8"/>
      <c r="P41" s="8"/>
      <c r="Q41" s="8"/>
      <c r="R41" s="8"/>
    </row>
    <row r="42" spans="1:18" x14ac:dyDescent="0.2">
      <c r="K42" s="5"/>
      <c r="L42" s="8"/>
      <c r="M42" s="8"/>
      <c r="N42" s="8"/>
      <c r="O42" s="8"/>
      <c r="P42" s="8"/>
      <c r="Q42" s="8"/>
      <c r="R42" s="8"/>
    </row>
    <row r="43" spans="1:18" x14ac:dyDescent="0.2">
      <c r="K43" s="5"/>
      <c r="L43" s="8"/>
      <c r="M43" s="8"/>
      <c r="N43" s="8"/>
      <c r="O43" s="8"/>
      <c r="P43" s="8"/>
      <c r="Q43" s="8"/>
      <c r="R43" s="8"/>
    </row>
    <row r="44" spans="1:18" x14ac:dyDescent="0.2">
      <c r="K44" s="5"/>
      <c r="L44" s="8"/>
      <c r="M44" s="8"/>
      <c r="N44" s="8"/>
      <c r="O44" s="8"/>
      <c r="P44" s="8"/>
      <c r="Q44" s="8"/>
      <c r="R44" s="8"/>
    </row>
    <row r="45" spans="1:18" x14ac:dyDescent="0.2">
      <c r="K45" s="5"/>
      <c r="L45" s="8"/>
      <c r="M45" s="8"/>
      <c r="N45" s="8"/>
      <c r="O45" s="8"/>
      <c r="P45" s="8"/>
      <c r="Q45" s="8"/>
      <c r="R45" s="8"/>
    </row>
    <row r="46" spans="1:18" x14ac:dyDescent="0.2">
      <c r="K46" s="5"/>
      <c r="L46" s="8"/>
      <c r="M46" s="8"/>
      <c r="N46" s="8"/>
      <c r="O46" s="8"/>
      <c r="P46" s="8"/>
      <c r="Q46" s="8"/>
      <c r="R46" s="8"/>
    </row>
    <row r="47" spans="1:18" x14ac:dyDescent="0.2">
      <c r="K47" s="5"/>
      <c r="L47" s="8"/>
      <c r="M47" s="8"/>
      <c r="N47" s="8"/>
      <c r="O47" s="8"/>
      <c r="P47" s="8"/>
      <c r="Q47" s="8"/>
      <c r="R47" s="8"/>
    </row>
  </sheetData>
  <mergeCells count="6">
    <mergeCell ref="B34:I34"/>
    <mergeCell ref="B23:D23"/>
    <mergeCell ref="B15:D15"/>
    <mergeCell ref="F23:I23"/>
    <mergeCell ref="B2:I2"/>
    <mergeCell ref="F15:I1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E. Massey</dc:creator>
  <cp:lastModifiedBy>McClure, Hannah S</cp:lastModifiedBy>
  <dcterms:created xsi:type="dcterms:W3CDTF">2014-09-05T13:01:35Z</dcterms:created>
  <dcterms:modified xsi:type="dcterms:W3CDTF">2014-09-05T20:13:24Z</dcterms:modified>
</cp:coreProperties>
</file>